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REDDT\030_POLE_ET\11_PLANIF_ECO\Pacte_Haies\AAP INVESTISSEMENT A DIFFUSER\"/>
    </mc:Choice>
  </mc:AlternateContent>
  <bookViews>
    <workbookView xWindow="0" yWindow="0" windowWidth="28800" windowHeight="12300" tabRatio="500"/>
  </bookViews>
  <sheets>
    <sheet name="Haies" sheetId="1" r:id="rId1"/>
    <sheet name="Agroforesterie" sheetId="2" r:id="rId2"/>
    <sheet name="Barême" sheetId="3" r:id="rId3"/>
    <sheet name="Récapitulatif" sheetId="4" r:id="rId4"/>
  </sheets>
  <definedNames>
    <definedName name="agrarbu">Barême!$I$39</definedName>
    <definedName name="agrarbuvl">Barême!$I$40</definedName>
    <definedName name="agrdom">Barême!$I$48</definedName>
    <definedName name="agrent">Barême!$I$52</definedName>
    <definedName name="agrfor">Barême!$I$53</definedName>
    <definedName name="agrfru">Barême!$I$38</definedName>
    <definedName name="agrmfr">Barême!$I$37</definedName>
    <definedName name="agroplt">Barême!$I$33</definedName>
    <definedName name="agrosol">Barême!$I$32</definedName>
    <definedName name="agrpaill">Barême!$I$41</definedName>
    <definedName name="agrper">Barême!$I$47</definedName>
    <definedName name="agrplss">Barême!$I$35</definedName>
    <definedName name="agrpopaill">Barême!$I$42</definedName>
    <definedName name="agrposedom">Barême!$I$49</definedName>
    <definedName name="agrposegg">Barême!$I$44</definedName>
    <definedName name="agrprotgg">Barême!$I$43</definedName>
    <definedName name="agrtrico">Barême!$I$45</definedName>
    <definedName name="agrtricopep">Barême!$I$46</definedName>
    <definedName name="agrvl">Barême!$I$36</definedName>
    <definedName name="barb">Barême!$I$6</definedName>
    <definedName name="ben1r">Barême!$I$5</definedName>
    <definedName name="ben2r">Barême!$K$5</definedName>
    <definedName name="elec">Barême!$K$6</definedName>
    <definedName name="ent1r">Barême!$I$24</definedName>
    <definedName name="ent2r">Barême!$K$24</definedName>
    <definedName name="miseplant1r">Barême!$I$13</definedName>
    <definedName name="miseplant2r">Barême!$K$13</definedName>
    <definedName name="paill1r">Barême!$I$20</definedName>
    <definedName name="paill2r">Barême!$K$20</definedName>
    <definedName name="plant1r">Barême!$I$9</definedName>
    <definedName name="plant2r">Barême!$K$9</definedName>
    <definedName name="plantmfr1r">Barême!$I$11</definedName>
    <definedName name="plantmfr2r">Barême!$K$11</definedName>
    <definedName name="plantvl1r">Barême!$I$10</definedName>
    <definedName name="plantvl2r">Barême!$K$10</definedName>
    <definedName name="posegg1r">Barême!$I$16</definedName>
    <definedName name="posegg2r">Barême!$K$16</definedName>
    <definedName name="posepaill1r">Barême!$I$21</definedName>
    <definedName name="posepaill2r">Barême!$K$21</definedName>
    <definedName name="posepg1r">Barême!$I$17</definedName>
    <definedName name="posepg2r">Barême!$K$17</definedName>
    <definedName name="prep1r">Barême!$I$12</definedName>
    <definedName name="prep2r">Barême!$K$12</definedName>
    <definedName name="protgg1r">Barême!$I$14</definedName>
    <definedName name="protgg2r">Barême!$K$14</definedName>
    <definedName name="protpg1r">Barême!$I$15</definedName>
    <definedName name="protpg2r">Barême!$K$15</definedName>
    <definedName name="rnabarb">barême #REF!</definedName>
    <definedName name="rnaben">barême #REF!</definedName>
    <definedName name="rnabenjes">barême #REF!</definedName>
    <definedName name="rnabroy">barême #REF!</definedName>
    <definedName name="rnaelec">barême #REF!</definedName>
    <definedName name="rnaenr">barême #REF!</definedName>
    <definedName name="rnapaill">barême #REF!</definedName>
    <definedName name="rnasem">barême #REF!</definedName>
    <definedName name="rnasol">barême #REF!</definedName>
    <definedName name="taille1r">Barême!$I$25</definedName>
    <definedName name="taille2r">Barême!$K$25</definedName>
    <definedName name="talus">Barême!$I$4</definedName>
    <definedName name="tric1r">Barême!$I$18</definedName>
    <definedName name="tric2r">Barême!$K$18</definedName>
    <definedName name="tricpep1r">Barême!$I$19</definedName>
    <definedName name="tricpep2r">Barême!$K$19</definedName>
    <definedName name="_xlnm.Print_Area" localSheetId="1">Agroforesterie!$A$1:$AN$38</definedName>
    <definedName name="_xlnm.Print_Area" localSheetId="0">Haies!$B$1:$AE$85</definedName>
    <definedName name="_xlnm.Print_Area" localSheetId="3">Récapitulatif!$A$1:$H$31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59" i="1" l="1"/>
  <c r="V60" i="1"/>
  <c r="V61" i="1"/>
  <c r="V62" i="1"/>
  <c r="V63" i="1"/>
  <c r="V64" i="1"/>
  <c r="V65" i="1"/>
  <c r="U59" i="1"/>
  <c r="U60" i="1"/>
  <c r="U61" i="1"/>
  <c r="U62" i="1"/>
  <c r="U63" i="1"/>
  <c r="U64" i="1"/>
  <c r="U65" i="1"/>
  <c r="T59" i="1"/>
  <c r="T60" i="1"/>
  <c r="T61" i="1"/>
  <c r="T62" i="1"/>
  <c r="T63" i="1"/>
  <c r="T64" i="1"/>
  <c r="T65" i="1"/>
  <c r="V57" i="1"/>
  <c r="U57" i="1"/>
  <c r="F19" i="1" l="1"/>
  <c r="F20" i="1"/>
  <c r="H20" i="1" s="1"/>
  <c r="L20" i="1" s="1"/>
  <c r="F21" i="1"/>
  <c r="H21" i="1" s="1"/>
  <c r="F22" i="1"/>
  <c r="H22" i="1" s="1"/>
  <c r="F23" i="1"/>
  <c r="H23" i="1" s="1"/>
  <c r="L23" i="1" s="1"/>
  <c r="F24" i="1"/>
  <c r="H24" i="1" s="1"/>
  <c r="L24" i="1" s="1"/>
  <c r="F25" i="1"/>
  <c r="H25" i="1" s="1"/>
  <c r="F31" i="1"/>
  <c r="H31" i="1" s="1"/>
  <c r="L31" i="1" s="1"/>
  <c r="F32" i="1"/>
  <c r="H32" i="1" s="1"/>
  <c r="K18" i="1"/>
  <c r="P18" i="1"/>
  <c r="K19" i="1"/>
  <c r="P19" i="1"/>
  <c r="K20" i="1"/>
  <c r="P20" i="1"/>
  <c r="K21" i="1"/>
  <c r="P21" i="1"/>
  <c r="K22" i="1"/>
  <c r="P22" i="1"/>
  <c r="K23" i="1"/>
  <c r="P23" i="1"/>
  <c r="K24" i="1"/>
  <c r="P24" i="1"/>
  <c r="K25" i="1"/>
  <c r="P25" i="1"/>
  <c r="K31" i="1"/>
  <c r="P31" i="1"/>
  <c r="K32" i="1"/>
  <c r="P32" i="1"/>
  <c r="H19" i="1" l="1"/>
  <c r="U58" i="1"/>
  <c r="J24" i="1"/>
  <c r="J31" i="1"/>
  <c r="J20" i="1"/>
  <c r="J23" i="1"/>
  <c r="L25" i="1"/>
  <c r="L22" i="1"/>
  <c r="L21" i="1"/>
  <c r="L32" i="1"/>
  <c r="J25" i="1"/>
  <c r="J22" i="1"/>
  <c r="J32" i="1"/>
  <c r="J21" i="1"/>
  <c r="L19" i="1" l="1"/>
  <c r="J19" i="1"/>
  <c r="N31" i="2" l="1"/>
  <c r="R18" i="2"/>
  <c r="T18" i="2"/>
  <c r="T31" i="2" s="1"/>
  <c r="R19" i="2"/>
  <c r="T19" i="2"/>
  <c r="R20" i="2"/>
  <c r="T20" i="2"/>
  <c r="R21" i="2"/>
  <c r="T21" i="2"/>
  <c r="R29" i="2"/>
  <c r="T29" i="2"/>
  <c r="R30" i="2"/>
  <c r="T30" i="2"/>
  <c r="O31" i="2"/>
  <c r="P31" i="2"/>
  <c r="M36" i="2"/>
  <c r="M37" i="2"/>
  <c r="M38" i="2"/>
  <c r="M48" i="2"/>
  <c r="M49" i="2"/>
  <c r="M35" i="2"/>
  <c r="R31" i="2" l="1"/>
  <c r="M50" i="2"/>
  <c r="C3" i="4" l="1"/>
  <c r="T49" i="2"/>
  <c r="R49" i="2"/>
  <c r="P49" i="2"/>
  <c r="K49" i="2"/>
  <c r="I49" i="2"/>
  <c r="G49" i="2"/>
  <c r="E49" i="2"/>
  <c r="C49" i="2"/>
  <c r="T48" i="2"/>
  <c r="R48" i="2"/>
  <c r="P48" i="2"/>
  <c r="K48" i="2"/>
  <c r="I48" i="2"/>
  <c r="G48" i="2"/>
  <c r="E48" i="2"/>
  <c r="C48" i="2"/>
  <c r="T38" i="2"/>
  <c r="R38" i="2"/>
  <c r="P38" i="2"/>
  <c r="K38" i="2"/>
  <c r="I38" i="2"/>
  <c r="G38" i="2"/>
  <c r="E38" i="2"/>
  <c r="C38" i="2"/>
  <c r="T37" i="2"/>
  <c r="R37" i="2"/>
  <c r="P37" i="2"/>
  <c r="K37" i="2"/>
  <c r="I37" i="2"/>
  <c r="G37" i="2"/>
  <c r="E37" i="2"/>
  <c r="C37" i="2"/>
  <c r="T36" i="2"/>
  <c r="R36" i="2"/>
  <c r="P36" i="2"/>
  <c r="K36" i="2"/>
  <c r="I36" i="2"/>
  <c r="G36" i="2"/>
  <c r="E36" i="2"/>
  <c r="C36" i="2"/>
  <c r="T35" i="2"/>
  <c r="R35" i="2"/>
  <c r="P35" i="2"/>
  <c r="K35" i="2"/>
  <c r="I35" i="2"/>
  <c r="G35" i="2"/>
  <c r="E35" i="2"/>
  <c r="C35" i="2"/>
  <c r="M31" i="2"/>
  <c r="L31" i="2"/>
  <c r="K31" i="2"/>
  <c r="E31" i="2"/>
  <c r="C13" i="4" s="1"/>
  <c r="D31" i="2"/>
  <c r="C31" i="2"/>
  <c r="J30" i="2"/>
  <c r="H30" i="2"/>
  <c r="F30" i="2"/>
  <c r="J29" i="2"/>
  <c r="H29" i="2"/>
  <c r="F29" i="2"/>
  <c r="J21" i="2"/>
  <c r="H21" i="2"/>
  <c r="F21" i="2"/>
  <c r="J20" i="2"/>
  <c r="H20" i="2"/>
  <c r="F20" i="2"/>
  <c r="J19" i="2"/>
  <c r="H19" i="2"/>
  <c r="F19" i="2"/>
  <c r="J18" i="2"/>
  <c r="H18" i="2"/>
  <c r="F18" i="2"/>
  <c r="P9" i="2"/>
  <c r="C65" i="1"/>
  <c r="S65" i="1" s="1"/>
  <c r="B65" i="1"/>
  <c r="C64" i="1"/>
  <c r="Q64" i="1" s="1"/>
  <c r="B64" i="1"/>
  <c r="C63" i="1"/>
  <c r="P63" i="1" s="1"/>
  <c r="B63" i="1"/>
  <c r="C62" i="1"/>
  <c r="P62" i="1" s="1"/>
  <c r="B62" i="1"/>
  <c r="C61" i="1"/>
  <c r="P61" i="1" s="1"/>
  <c r="B61" i="1"/>
  <c r="C60" i="1"/>
  <c r="P60" i="1" s="1"/>
  <c r="B60" i="1"/>
  <c r="C59" i="1"/>
  <c r="R59" i="1" s="1"/>
  <c r="B59" i="1"/>
  <c r="C58" i="1"/>
  <c r="T58" i="1" s="1"/>
  <c r="B58" i="1"/>
  <c r="C57" i="1"/>
  <c r="B57" i="1"/>
  <c r="C50" i="1"/>
  <c r="H50" i="1" s="1"/>
  <c r="B50" i="1"/>
  <c r="C49" i="1"/>
  <c r="H49" i="1" s="1"/>
  <c r="B49" i="1"/>
  <c r="C48" i="1"/>
  <c r="H48" i="1" s="1"/>
  <c r="B48" i="1"/>
  <c r="C47" i="1"/>
  <c r="H47" i="1" s="1"/>
  <c r="B47" i="1"/>
  <c r="C46" i="1"/>
  <c r="H46" i="1" s="1"/>
  <c r="B46" i="1"/>
  <c r="C45" i="1"/>
  <c r="H45" i="1" s="1"/>
  <c r="B45" i="1"/>
  <c r="C44" i="1"/>
  <c r="H44" i="1" s="1"/>
  <c r="B44" i="1"/>
  <c r="C43" i="1"/>
  <c r="H43" i="1" s="1"/>
  <c r="B43" i="1"/>
  <c r="C42" i="1"/>
  <c r="H42" i="1" s="1"/>
  <c r="B42" i="1"/>
  <c r="C41" i="1"/>
  <c r="H41" i="1" s="1"/>
  <c r="B41" i="1"/>
  <c r="I33" i="1"/>
  <c r="D33" i="1"/>
  <c r="C4" i="4" s="1"/>
  <c r="F18" i="1"/>
  <c r="H18" i="1" s="1"/>
  <c r="R16" i="1"/>
  <c r="P13" i="1"/>
  <c r="P12" i="1"/>
  <c r="P11" i="1"/>
  <c r="P10" i="1"/>
  <c r="P9" i="1"/>
  <c r="P8" i="1"/>
  <c r="P7" i="1"/>
  <c r="P6" i="1"/>
  <c r="P5" i="1"/>
  <c r="P4" i="1"/>
  <c r="P3" i="1"/>
  <c r="P2" i="1"/>
  <c r="P1" i="1"/>
  <c r="E60" i="1" l="1"/>
  <c r="F61" i="1"/>
  <c r="G63" i="1"/>
  <c r="F60" i="1"/>
  <c r="N61" i="1"/>
  <c r="I63" i="1"/>
  <c r="G60" i="1"/>
  <c r="O61" i="1"/>
  <c r="J63" i="1"/>
  <c r="H60" i="1"/>
  <c r="N63" i="1"/>
  <c r="J60" i="1"/>
  <c r="D62" i="1"/>
  <c r="O60" i="1"/>
  <c r="H62" i="1"/>
  <c r="I60" i="1"/>
  <c r="Q62" i="1"/>
  <c r="N59" i="1"/>
  <c r="R60" i="1"/>
  <c r="R62" i="1"/>
  <c r="G65" i="1"/>
  <c r="Q60" i="1"/>
  <c r="O59" i="1"/>
  <c r="W60" i="1"/>
  <c r="S62" i="1"/>
  <c r="T57" i="1"/>
  <c r="G50" i="2"/>
  <c r="T50" i="2"/>
  <c r="W58" i="1"/>
  <c r="J58" i="1"/>
  <c r="H58" i="1"/>
  <c r="J18" i="1"/>
  <c r="L18" i="1"/>
  <c r="K33" i="1"/>
  <c r="H33" i="1"/>
  <c r="C5" i="4" s="1"/>
  <c r="C20" i="4" s="1"/>
  <c r="N60" i="1"/>
  <c r="S61" i="1"/>
  <c r="O63" i="1"/>
  <c r="H65" i="1"/>
  <c r="W62" i="1"/>
  <c r="Q63" i="1"/>
  <c r="I65" i="1"/>
  <c r="R63" i="1"/>
  <c r="J65" i="1"/>
  <c r="S63" i="1"/>
  <c r="O65" i="1"/>
  <c r="S60" i="1"/>
  <c r="E62" i="1"/>
  <c r="D63" i="1"/>
  <c r="K63" i="1" s="1"/>
  <c r="D60" i="1"/>
  <c r="F62" i="1"/>
  <c r="E63" i="1"/>
  <c r="W63" i="1"/>
  <c r="W65" i="1"/>
  <c r="G62" i="1"/>
  <c r="F63" i="1"/>
  <c r="I58" i="1"/>
  <c r="O62" i="1"/>
  <c r="H63" i="1"/>
  <c r="O64" i="1"/>
  <c r="H31" i="2"/>
  <c r="D52" i="2" s="1"/>
  <c r="C14" i="4" s="1"/>
  <c r="J31" i="2"/>
  <c r="C50" i="2"/>
  <c r="I50" i="2"/>
  <c r="E50" i="2"/>
  <c r="U50" i="2"/>
  <c r="C17" i="4" s="1"/>
  <c r="K50" i="2"/>
  <c r="F31" i="2"/>
  <c r="P50" i="2"/>
  <c r="R50" i="2"/>
  <c r="D57" i="1"/>
  <c r="S64" i="1"/>
  <c r="H57" i="1"/>
  <c r="W57" i="1"/>
  <c r="N58" i="1"/>
  <c r="F59" i="1"/>
  <c r="S59" i="1"/>
  <c r="D61" i="1"/>
  <c r="Q61" i="1"/>
  <c r="I62" i="1"/>
  <c r="G64" i="1"/>
  <c r="R57" i="1"/>
  <c r="D64" i="1"/>
  <c r="S57" i="1"/>
  <c r="D59" i="1"/>
  <c r="F64" i="1"/>
  <c r="I57" i="1"/>
  <c r="O58" i="1"/>
  <c r="G59" i="1"/>
  <c r="E61" i="1"/>
  <c r="R61" i="1"/>
  <c r="J62" i="1"/>
  <c r="H64" i="1"/>
  <c r="W64" i="1"/>
  <c r="N65" i="1"/>
  <c r="E57" i="1"/>
  <c r="I64" i="1"/>
  <c r="J64" i="1"/>
  <c r="P65" i="1"/>
  <c r="F33" i="1"/>
  <c r="P57" i="1"/>
  <c r="J57" i="1"/>
  <c r="P58" i="1"/>
  <c r="K62" i="1"/>
  <c r="D58" i="1"/>
  <c r="Q58" i="1"/>
  <c r="G61" i="1"/>
  <c r="E58" i="1"/>
  <c r="V58" i="1" s="1"/>
  <c r="R58" i="1"/>
  <c r="J59" i="1"/>
  <c r="H61" i="1"/>
  <c r="W61" i="1"/>
  <c r="N62" i="1"/>
  <c r="D65" i="1"/>
  <c r="Q65" i="1"/>
  <c r="Q57" i="1"/>
  <c r="H59" i="1"/>
  <c r="F58" i="1"/>
  <c r="I61" i="1"/>
  <c r="E65" i="1"/>
  <c r="R65" i="1"/>
  <c r="W59" i="1"/>
  <c r="I59" i="1"/>
  <c r="N57" i="1"/>
  <c r="S58" i="1"/>
  <c r="O57" i="1"/>
  <c r="G58" i="1"/>
  <c r="J61" i="1"/>
  <c r="N64" i="1"/>
  <c r="F65" i="1"/>
  <c r="P64" i="1"/>
  <c r="P59" i="1"/>
  <c r="E64" i="1"/>
  <c r="R64" i="1"/>
  <c r="F57" i="1"/>
  <c r="Q59" i="1"/>
  <c r="G57" i="1"/>
  <c r="E59" i="1"/>
  <c r="V66" i="1" l="1"/>
  <c r="U66" i="1"/>
  <c r="D54" i="2"/>
  <c r="C16" i="4" s="1"/>
  <c r="M60" i="1"/>
  <c r="M63" i="1"/>
  <c r="X63" i="1" s="1"/>
  <c r="M62" i="1"/>
  <c r="X62" i="1" s="1"/>
  <c r="J66" i="1"/>
  <c r="T66" i="1"/>
  <c r="G66" i="1"/>
  <c r="K60" i="1"/>
  <c r="C56" i="2"/>
  <c r="D53" i="2"/>
  <c r="C15" i="4" s="1"/>
  <c r="I66" i="1"/>
  <c r="E66" i="1"/>
  <c r="M59" i="1"/>
  <c r="K59" i="1"/>
  <c r="S66" i="1"/>
  <c r="W66" i="1"/>
  <c r="H66" i="1"/>
  <c r="M64" i="1"/>
  <c r="K64" i="1"/>
  <c r="Q66" i="1"/>
  <c r="M58" i="1"/>
  <c r="K58" i="1"/>
  <c r="R66" i="1"/>
  <c r="D66" i="1"/>
  <c r="K57" i="1"/>
  <c r="M57" i="1"/>
  <c r="O66" i="1"/>
  <c r="K65" i="1"/>
  <c r="M65" i="1"/>
  <c r="N66" i="1"/>
  <c r="P66" i="1"/>
  <c r="F66" i="1"/>
  <c r="K61" i="1"/>
  <c r="M61" i="1"/>
  <c r="X64" i="1" l="1"/>
  <c r="X60" i="1"/>
  <c r="X65" i="1"/>
  <c r="X58" i="1"/>
  <c r="X61" i="1"/>
  <c r="X59" i="1"/>
  <c r="X57" i="1"/>
  <c r="D70" i="1"/>
  <c r="C8" i="4" s="1"/>
  <c r="K66" i="1"/>
  <c r="M66" i="1"/>
  <c r="D68" i="1"/>
  <c r="C6" i="4" s="1"/>
  <c r="C66" i="1" l="1"/>
  <c r="C9" i="4" s="1"/>
  <c r="C19" i="4" s="1"/>
  <c r="D69" i="1"/>
  <c r="C7" i="4" s="1"/>
  <c r="J33" i="1" l="1"/>
</calcChain>
</file>

<file path=xl/sharedStrings.xml><?xml version="1.0" encoding="utf-8"?>
<sst xmlns="http://schemas.openxmlformats.org/spreadsheetml/2006/main" count="422" uniqueCount="262">
  <si>
    <t>Appel à projets "SOUTIEN AUX INVESTISSEMENTS POUR DES PLANTATIONS DE HAIES ET D’ALIGNEMENTS D’ARBRES "</t>
  </si>
  <si>
    <t>Annexe 1 - Fiche de calcul des montants de dépenses éligibles volet "plantation de haies"</t>
  </si>
  <si>
    <t>Pièce à joindre au dossier de demande d'aide</t>
  </si>
  <si>
    <t>Oui</t>
  </si>
  <si>
    <t>Non</t>
  </si>
  <si>
    <t>Porteur de projet :</t>
  </si>
  <si>
    <t>Cellules à renseigner pour chaque linéaire de haie</t>
  </si>
  <si>
    <t>Cellules non modifiables</t>
  </si>
  <si>
    <t>xx</t>
  </si>
  <si>
    <t>Ne respecte pas les conditions d'éligibilité</t>
  </si>
  <si>
    <t>Nombre de plants à l'achat &gt; Nombre de plants théorique</t>
  </si>
  <si>
    <t xml:space="preserve"> </t>
  </si>
  <si>
    <t>1 - Caractéristiques générales de la haie</t>
  </si>
  <si>
    <t>Identification</t>
  </si>
  <si>
    <t>Caractéristiques de la haie</t>
  </si>
  <si>
    <t>Indicateur plan de relance (kml)</t>
  </si>
  <si>
    <t>Identification de la parcelle</t>
  </si>
  <si>
    <t>Identification de la haie</t>
  </si>
  <si>
    <t>Longueur de la haie en ml</t>
  </si>
  <si>
    <t>Nombre de rang</t>
  </si>
  <si>
    <t>Linéaire en ml</t>
  </si>
  <si>
    <t>Espacement entre plants sur le rang en m</t>
  </si>
  <si>
    <t>Nombre théorique de plants de la haie</t>
  </si>
  <si>
    <t>Nombre théorique d'arbustes</t>
  </si>
  <si>
    <t>Linéaire total en km</t>
  </si>
  <si>
    <t>a</t>
  </si>
  <si>
    <t>Total</t>
  </si>
  <si>
    <t>2 - Travaux prévisionnels</t>
  </si>
  <si>
    <t xml:space="preserve">TRAVAUX DE PREPARATION DE L'IMPLANTATION DE LA HAIE  </t>
  </si>
  <si>
    <t>PLANTATION</t>
  </si>
  <si>
    <t>ENTRETIEN POST-PLANTATION</t>
  </si>
  <si>
    <t>Création d'un talus</t>
  </si>
  <si>
    <t>Mise en place d'une bande enherbée</t>
  </si>
  <si>
    <t>Protection bétail : clôtures fil barbelé</t>
  </si>
  <si>
    <t>Protection bétail : clôtures électriques</t>
  </si>
  <si>
    <t>Préparation du sol</t>
  </si>
  <si>
    <t>Trico en pépinière</t>
  </si>
  <si>
    <t>Achat des plants</t>
  </si>
  <si>
    <t>Mise en place des plants</t>
  </si>
  <si>
    <t>Achat du paillage</t>
  </si>
  <si>
    <t>Mise en place du paillage</t>
  </si>
  <si>
    <t>Achat de protections grands herbivores (Arbres)</t>
  </si>
  <si>
    <t>Pose de protections grands herbivores</t>
  </si>
  <si>
    <t>Achat de protections petits herbivores (Arbustes)</t>
  </si>
  <si>
    <t>Pose de protections petits herbivores</t>
  </si>
  <si>
    <t>Trico (1 passage après plantation)</t>
  </si>
  <si>
    <t>Entretien post plantation n+1</t>
  </si>
  <si>
    <t>Taille de formation (1ère taille plantation année n+3)</t>
  </si>
  <si>
    <t>sélectionner Oui/Non(poste optionnel)</t>
  </si>
  <si>
    <t>Poste obligatoire</t>
  </si>
  <si>
    <t>Nombre de plants "végétal local"</t>
  </si>
  <si>
    <t>Nombre de plants MFR</t>
  </si>
  <si>
    <t>Quantité</t>
  </si>
  <si>
    <t>3 - Calcul des montants éligibles</t>
  </si>
  <si>
    <t>Mise en place de la bande enherbée</t>
  </si>
  <si>
    <t>Plants</t>
  </si>
  <si>
    <t>Achat de protections grands herbivores</t>
  </si>
  <si>
    <t>Achat de protections petits herbivores</t>
  </si>
  <si>
    <t xml:space="preserve">Entretien </t>
  </si>
  <si>
    <t>Taille de formation</t>
  </si>
  <si>
    <t>Travaux de préparation</t>
  </si>
  <si>
    <t>Travaux de plantation</t>
  </si>
  <si>
    <t>Entretien post-plantation</t>
  </si>
  <si>
    <t>Signature du demandeur</t>
  </si>
  <si>
    <t xml:space="preserve">Fait à : </t>
  </si>
  <si>
    <t>Le</t>
  </si>
  <si>
    <t>Nom, Prénom, Signature(s) :</t>
  </si>
  <si>
    <t>Plantation intra parcellaire</t>
  </si>
  <si>
    <t>Paillage</t>
  </si>
  <si>
    <t>Surface de la parcelle (ha)</t>
  </si>
  <si>
    <t>Linéaire (km)</t>
  </si>
  <si>
    <t>Nombre d'arbres</t>
  </si>
  <si>
    <t>Densité arbre/ha (entre 30 et 100)</t>
  </si>
  <si>
    <t>sélectionner Oui/Non</t>
  </si>
  <si>
    <t>Arbres sans label</t>
  </si>
  <si>
    <t>Arbres végétal local</t>
  </si>
  <si>
    <t>Arbres MFR</t>
  </si>
  <si>
    <t>Arbustes sans label</t>
  </si>
  <si>
    <t>Arbustes végétal local</t>
  </si>
  <si>
    <t>Achat</t>
  </si>
  <si>
    <t>Pose</t>
  </si>
  <si>
    <t>b</t>
  </si>
  <si>
    <t>Protections</t>
  </si>
  <si>
    <t>Entretien</t>
  </si>
  <si>
    <t>Achat protections grands herbivores</t>
  </si>
  <si>
    <t>Pose protections grands herbivores</t>
  </si>
  <si>
    <t>Perchoirs</t>
  </si>
  <si>
    <t>Achat protections animaux domestiques</t>
  </si>
  <si>
    <t>Pose protections animaux domestiques</t>
  </si>
  <si>
    <t>post-plantation par année</t>
  </si>
  <si>
    <t>Taille de formation à n+3</t>
  </si>
  <si>
    <t>Haie 1 rang</t>
  </si>
  <si>
    <t>Haie 2 rangs</t>
  </si>
  <si>
    <t>TALUS</t>
  </si>
  <si>
    <t xml:space="preserve">Création d’un talus </t>
  </si>
  <si>
    <t xml:space="preserve"> Sans objet1 </t>
  </si>
  <si>
    <t>talus</t>
  </si>
  <si>
    <t>BANDE ENHERBEE</t>
  </si>
  <si>
    <t>De 3 m de large en référence à la MAEC couvert  06</t>
  </si>
  <si>
    <t xml:space="preserve"> 0,7€ HT/ml </t>
  </si>
  <si>
    <t xml:space="preserve"> 0,93€ HT/ml </t>
  </si>
  <si>
    <t>ben1r</t>
  </si>
  <si>
    <t>ben2r</t>
  </si>
  <si>
    <t>CLOTURE FIXE BARBELE</t>
  </si>
  <si>
    <t xml:space="preserve"> 4,50€ HT/ml </t>
  </si>
  <si>
    <t>barb</t>
  </si>
  <si>
    <t>elec</t>
  </si>
  <si>
    <t>CLOTURE FIXE ELECTRIQUES</t>
  </si>
  <si>
    <t xml:space="preserve"> 1,50€ HT/ml </t>
  </si>
  <si>
    <t>PLANTS</t>
  </si>
  <si>
    <t>Achat des plants sans label</t>
  </si>
  <si>
    <t>plant1r</t>
  </si>
  <si>
    <t>plant2r</t>
  </si>
  <si>
    <t>Achat des plants végétal Local</t>
  </si>
  <si>
    <t>plantvl1r</t>
  </si>
  <si>
    <t>plantvl2r</t>
  </si>
  <si>
    <t>Achat de plants MFR</t>
  </si>
  <si>
    <t>plantmfr1r</t>
  </si>
  <si>
    <t>plantmfr2r</t>
  </si>
  <si>
    <t>SOL et PLANTATION</t>
  </si>
  <si>
    <t xml:space="preserve"> 2,29€ HT/ml </t>
  </si>
  <si>
    <t xml:space="preserve"> 3,05€ HT/ml </t>
  </si>
  <si>
    <t>prep1r</t>
  </si>
  <si>
    <t>prep2r</t>
  </si>
  <si>
    <t>et Mise en place des plants</t>
  </si>
  <si>
    <t xml:space="preserve"> 1,85€ HT/ml </t>
  </si>
  <si>
    <t xml:space="preserve"> 2,46€ HT/ml </t>
  </si>
  <si>
    <t>miseplant1r</t>
  </si>
  <si>
    <t>miseplant2r</t>
  </si>
  <si>
    <t>PROTECTION</t>
  </si>
  <si>
    <t>Achat des protection grands gibiers</t>
  </si>
  <si>
    <t xml:space="preserve"> 2,8€ HT/ml </t>
  </si>
  <si>
    <t xml:space="preserve"> 3,72€ HT/ml </t>
  </si>
  <si>
    <t>protgg1r</t>
  </si>
  <si>
    <t>protgg2r</t>
  </si>
  <si>
    <t>Achat des protection petits gibiers</t>
  </si>
  <si>
    <t xml:space="preserve"> 0,89€ HT/ml </t>
  </si>
  <si>
    <t xml:space="preserve"> 1,18€ HT/ml </t>
  </si>
  <si>
    <t>protpg1r</t>
  </si>
  <si>
    <t>protpg2r</t>
  </si>
  <si>
    <t>Pose des protections grands gibiers</t>
  </si>
  <si>
    <t xml:space="preserve"> 2,03€ HT/ml </t>
  </si>
  <si>
    <t xml:space="preserve"> 2,7€ HT/ml </t>
  </si>
  <si>
    <t>posegg1r</t>
  </si>
  <si>
    <t>posegg2r</t>
  </si>
  <si>
    <t>Pose des protection petits gibiers</t>
  </si>
  <si>
    <t xml:space="preserve"> 1,33€ HT/ml </t>
  </si>
  <si>
    <t xml:space="preserve"> 1,77€ HT/ml </t>
  </si>
  <si>
    <t>posepg1r</t>
  </si>
  <si>
    <t>posepg2r</t>
  </si>
  <si>
    <t xml:space="preserve">Application (1 passage) d'un répulsif gibier type Trico (ou équivalent) après plantation et dans les conditions optimales d'apllication (temps sec, T°&gt;10°C, avant débourrage) </t>
  </si>
  <si>
    <t xml:space="preserve"> 0,72€ HT/ml </t>
  </si>
  <si>
    <t xml:space="preserve"> 0,95€ HT/ml </t>
  </si>
  <si>
    <t>tric1r</t>
  </si>
  <si>
    <t>tric2r</t>
  </si>
  <si>
    <t>Application d'un répulsif giblier type Trico en pépinière</t>
  </si>
  <si>
    <t xml:space="preserve"> 0,22€ HT/ml </t>
  </si>
  <si>
    <t xml:space="preserve"> 0,29€ HT/ml </t>
  </si>
  <si>
    <t>tricpep1r</t>
  </si>
  <si>
    <t>tricpep2r</t>
  </si>
  <si>
    <t>PAILLAGE</t>
  </si>
  <si>
    <t>Fourniture paillage (€ HT/ml)²</t>
  </si>
  <si>
    <t xml:space="preserve"> 2,50€ HT/ml </t>
  </si>
  <si>
    <t xml:space="preserve"> 3,33€ HT/ml </t>
  </si>
  <si>
    <t>paill1r</t>
  </si>
  <si>
    <t>paill2r</t>
  </si>
  <si>
    <t>Pose paillage (€ HT/ml)²</t>
  </si>
  <si>
    <t xml:space="preserve"> 1,82€ HT/ml </t>
  </si>
  <si>
    <t xml:space="preserve"> 2,42€ HT/ml </t>
  </si>
  <si>
    <t>posepaill1r</t>
  </si>
  <si>
    <t>posepaill2r</t>
  </si>
  <si>
    <t>TOTAL EN MOYENNE</t>
  </si>
  <si>
    <t>SUIVI</t>
  </si>
  <si>
    <t xml:space="preserve"> 1,13€ HT/ml </t>
  </si>
  <si>
    <t>1,5€ HT/ml</t>
  </si>
  <si>
    <t>ent1r</t>
  </si>
  <si>
    <t>ent2r</t>
  </si>
  <si>
    <t>TAILLE DE FORMATION (1ere taille plantation -- année n+3</t>
  </si>
  <si>
    <t xml:space="preserve"> 0,91€ HT/ml </t>
  </si>
  <si>
    <t>1,21€ HT/ml</t>
  </si>
  <si>
    <t>taille1r</t>
  </si>
  <si>
    <t>taille2r</t>
  </si>
  <si>
    <t>TRAVAUX DE PREPARATION DE L'IMPLANTATION D'ARBRES INTRAPARCELLAIRES</t>
  </si>
  <si>
    <t xml:space="preserve"> 3,41€ HT/arbre </t>
  </si>
  <si>
    <t>agrosol</t>
  </si>
  <si>
    <t xml:space="preserve"> 3,24€ HT/arbre </t>
  </si>
  <si>
    <t>agroplt</t>
  </si>
  <si>
    <t>Achat des arbres sans label</t>
  </si>
  <si>
    <t xml:space="preserve"> 2,42€ HT/arbre </t>
  </si>
  <si>
    <t>agrplss</t>
  </si>
  <si>
    <t>Achat des arbres végétal Local</t>
  </si>
  <si>
    <t xml:space="preserve"> 3,6€ HT/arbre </t>
  </si>
  <si>
    <t>agrvl</t>
  </si>
  <si>
    <t>Achat des arbres MFR</t>
  </si>
  <si>
    <t xml:space="preserve"> 2,91€ HT/arbre </t>
  </si>
  <si>
    <t>agrmfr</t>
  </si>
  <si>
    <t>Achat des arbustes sans label</t>
  </si>
  <si>
    <t xml:space="preserve"> 1,9€ HT/arbre </t>
  </si>
  <si>
    <t>agrarbu</t>
  </si>
  <si>
    <t>Achat des arbustes végétal Local</t>
  </si>
  <si>
    <t xml:space="preserve"> 2,21€ HT/arbre </t>
  </si>
  <si>
    <t>agrarbuvl</t>
  </si>
  <si>
    <r>
      <rPr>
        <sz val="10"/>
        <color rgb="FF000000"/>
        <rFont val="Calibri"/>
        <family val="2"/>
      </rPr>
      <t>Fourniture paillage (€ HT/arbre)</t>
    </r>
    <r>
      <rPr>
        <sz val="8"/>
        <color rgb="FF000000"/>
        <rFont val="Calibri"/>
        <family val="2"/>
      </rPr>
      <t>1</t>
    </r>
  </si>
  <si>
    <t xml:space="preserve"> 2,65€ HT/arbre </t>
  </si>
  <si>
    <t>agrpaill</t>
  </si>
  <si>
    <r>
      <rPr>
        <sz val="10"/>
        <color rgb="FF000000"/>
        <rFont val="Calibri"/>
        <family val="2"/>
      </rPr>
      <t>Pose paillage (€ HT/arbre)</t>
    </r>
    <r>
      <rPr>
        <sz val="8"/>
        <color rgb="FF000000"/>
        <rFont val="Calibri"/>
        <family val="2"/>
      </rPr>
      <t>1</t>
    </r>
  </si>
  <si>
    <t xml:space="preserve"> 1,88€ HT/arbre </t>
  </si>
  <si>
    <t>agrpopaill</t>
  </si>
  <si>
    <t>PROCTECTION</t>
  </si>
  <si>
    <t xml:space="preserve"> 4,8€ HT/arbre </t>
  </si>
  <si>
    <t>agrprotgg</t>
  </si>
  <si>
    <t>agrposegg</t>
  </si>
  <si>
    <t>agrtrico</t>
  </si>
  <si>
    <t>agrtricopep</t>
  </si>
  <si>
    <t>Perchoirs (3/ha planté)</t>
  </si>
  <si>
    <t xml:space="preserve"> 1,98€ HT/arbre </t>
  </si>
  <si>
    <t>agrper</t>
  </si>
  <si>
    <t xml:space="preserve"> 19,32€ HT/arbre </t>
  </si>
  <si>
    <t>agrdom</t>
  </si>
  <si>
    <t>Pose des protections animaux domestiques</t>
  </si>
  <si>
    <t xml:space="preserve"> 5€ HT/arbre </t>
  </si>
  <si>
    <t>agrposedom</t>
  </si>
  <si>
    <t>TOTAL EN MOYENNE PARCELLE DE CULTURE</t>
  </si>
  <si>
    <t xml:space="preserve"> 23,45€ HT/arbre </t>
  </si>
  <si>
    <t>TOTAL EN MOYENNE PARCELLE D'ELEVAGE</t>
  </si>
  <si>
    <t xml:space="preserve"> 38,78€ HT/arbre </t>
  </si>
  <si>
    <t>ENTRETIEN POST-PLANATION par année</t>
  </si>
  <si>
    <t xml:space="preserve"> 4,51€ HT/arbre </t>
  </si>
  <si>
    <t>agrent</t>
  </si>
  <si>
    <t>TAILLE DE FORMATION (1ere taille plantation en année n+3)</t>
  </si>
  <si>
    <t xml:space="preserve"> 0,91€ HT/arbre </t>
  </si>
  <si>
    <t>agrfor</t>
  </si>
  <si>
    <t>Haies</t>
  </si>
  <si>
    <t>Nombre de haie</t>
  </si>
  <si>
    <t>Longueur de haie (m)</t>
  </si>
  <si>
    <t>Quantité de plants</t>
  </si>
  <si>
    <t>Coûts (€)</t>
  </si>
  <si>
    <t>Agroforesterie</t>
  </si>
  <si>
    <t>Coût total</t>
  </si>
  <si>
    <t>Quantité de plant totale</t>
  </si>
  <si>
    <t xml:space="preserve"> 3,69€ HT/ml </t>
  </si>
  <si>
    <t>4,91€ HT/ml </t>
  </si>
  <si>
    <t xml:space="preserve"> 4,03€ HT/ml </t>
  </si>
  <si>
    <t>5,35€ HT/ml</t>
  </si>
  <si>
    <t xml:space="preserve"> 3,11€ HT/ml </t>
  </si>
  <si>
    <t>4,13€ HT/ml</t>
  </si>
  <si>
    <t>ENTRETIEN POST-PLANTATION (par année sur 3 ans</t>
  </si>
  <si>
    <t>Achat des arbres fruitiers</t>
  </si>
  <si>
    <t xml:space="preserve"> 23,48€ HT/arbre </t>
  </si>
  <si>
    <t>agrfru</t>
  </si>
  <si>
    <t>Arbres Fruitiers</t>
  </si>
  <si>
    <t>Densité</t>
  </si>
  <si>
    <t>Densité 
Arbre / ml</t>
  </si>
  <si>
    <t xml:space="preserve">Nombre de plants sans label </t>
  </si>
  <si>
    <t>TOTAL / HAIE</t>
  </si>
  <si>
    <t xml:space="preserve"> 15,90€ HT/ml </t>
  </si>
  <si>
    <t>20,50€ HT/ml</t>
  </si>
  <si>
    <t>Entretien post plantation n+2</t>
  </si>
  <si>
    <t>Entretien post plantation n+3</t>
  </si>
  <si>
    <t>Entretien n+1</t>
  </si>
  <si>
    <t>Entretien n+2</t>
  </si>
  <si>
    <t>Entretien n+3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</si>
</sst>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\ %"/>
    <numFmt numFmtId="165" formatCode="\ * #,##0.00\ [$€-40C]\ ;\-* #,##0.00\ [$€-40C]\ ;\ * \-#\ [$€-40C]\ ;\ @\ "/>
    <numFmt numFmtId="166" formatCode="\ * #,##0.00&quot; € &quot;;\-* #,##0.00&quot; € &quot;;\ * \-#&quot; € &quot;;\ @\ "/>
  </numFmts>
  <fonts count="20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C00000"/>
      <name val="Calibri"/>
      <family val="2"/>
    </font>
    <font>
      <b/>
      <u/>
      <sz val="14"/>
      <color rgb="FF2E75B6"/>
      <name val="Calibri"/>
      <family val="2"/>
    </font>
    <font>
      <sz val="12"/>
      <color rgb="FFFFFFFF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i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b/>
      <sz val="11"/>
      <color rgb="FF5B9BD5"/>
      <name val="Calibri"/>
      <family val="2"/>
    </font>
    <font>
      <b/>
      <u/>
      <sz val="12"/>
      <color rgb="FF5B9BD5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rgb="FFC00000"/>
      <name val="Calibri"/>
      <family val="2"/>
    </font>
    <font>
      <sz val="8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FDBFBF"/>
        <bgColor rgb="FFFFC7CE"/>
      </patternFill>
    </fill>
    <fill>
      <patternFill patternType="solid">
        <fgColor rgb="FFFFC000"/>
        <bgColor rgb="FFFF9900"/>
      </patternFill>
    </fill>
    <fill>
      <patternFill patternType="solid">
        <fgColor rgb="FF00B050"/>
        <bgColor rgb="FF008080"/>
      </patternFill>
    </fill>
    <fill>
      <patternFill patternType="solid">
        <fgColor rgb="FFC5E0B4"/>
        <bgColor rgb="FFE2F0D9"/>
      </patternFill>
    </fill>
    <fill>
      <patternFill patternType="solid">
        <fgColor rgb="FFFFE699"/>
        <bgColor rgb="FFFFF2CC"/>
      </patternFill>
    </fill>
    <fill>
      <patternFill patternType="solid">
        <fgColor rgb="FFE2F0D9"/>
        <bgColor rgb="FFFFF2CC"/>
      </patternFill>
    </fill>
    <fill>
      <patternFill patternType="solid">
        <fgColor theme="2"/>
        <bgColor rgb="FFE2F0D9"/>
      </patternFill>
    </fill>
    <fill>
      <patternFill patternType="solid">
        <fgColor theme="0"/>
        <bgColor rgb="FFFFF2CC"/>
      </patternFill>
    </fill>
    <fill>
      <patternFill patternType="solid">
        <fgColor theme="9" tint="0.59999389629810485"/>
        <bgColor rgb="FFE2F0D9"/>
      </patternFill>
    </fill>
    <fill>
      <patternFill patternType="solid">
        <fgColor theme="7" tint="0.79998168889431442"/>
        <bgColor rgb="FFE2F0D9"/>
      </patternFill>
    </fill>
    <fill>
      <patternFill patternType="solid">
        <fgColor theme="0"/>
        <bgColor rgb="FFFFC7CE"/>
      </patternFill>
    </fill>
  </fills>
  <borders count="93">
    <border>
      <left/>
      <right/>
      <top/>
      <bottom/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/>
      <top/>
      <bottom/>
      <diagonal/>
    </border>
    <border>
      <left/>
      <right/>
      <top style="dotted">
        <color rgb="FF00B05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B050"/>
      </right>
      <top/>
      <bottom/>
      <diagonal/>
    </border>
    <border>
      <left/>
      <right style="dotted">
        <color rgb="FF00B050"/>
      </right>
      <top/>
      <bottom style="dotted">
        <color rgb="FF00B050"/>
      </bottom>
      <diagonal/>
    </border>
    <border>
      <left/>
      <right style="thin">
        <color rgb="FF00B050"/>
      </right>
      <top/>
      <bottom style="dotted">
        <color rgb="FF00B050"/>
      </bottom>
      <diagonal/>
    </border>
    <border>
      <left style="thin">
        <color rgb="FF00B050"/>
      </left>
      <right style="dotted">
        <color rgb="FF00B050"/>
      </right>
      <top/>
      <bottom style="dotted">
        <color rgb="FF00B050"/>
      </bottom>
      <diagonal/>
    </border>
    <border>
      <left/>
      <right style="dotted">
        <color rgb="FF5B9BD5"/>
      </right>
      <top/>
      <bottom style="dotted">
        <color rgb="FF00B050"/>
      </bottom>
      <diagonal/>
    </border>
    <border>
      <left style="dotted">
        <color rgb="FF5B9BD5"/>
      </left>
      <right style="dotted">
        <color rgb="FF00B050"/>
      </right>
      <top/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FFFFFF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FFFFFF"/>
      </top>
      <bottom/>
      <diagonal/>
    </border>
    <border>
      <left style="thin">
        <color rgb="FF00B050"/>
      </left>
      <right style="thin">
        <color rgb="FF00B050"/>
      </right>
      <top/>
      <bottom style="dotted">
        <color rgb="FF00B050"/>
      </bottom>
      <diagonal/>
    </border>
    <border>
      <left/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/>
      <right style="thin">
        <color rgb="FF00B050"/>
      </right>
      <top style="dotted">
        <color rgb="FF00B050"/>
      </top>
      <bottom style="dotted">
        <color rgb="FF00B050"/>
      </bottom>
      <diagonal/>
    </border>
    <border>
      <left style="thin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5B9BD5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/>
      <bottom/>
      <diagonal/>
    </border>
    <border>
      <left/>
      <right style="dotted">
        <color rgb="FF5B9BD5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/>
      <diagonal/>
    </border>
    <border>
      <left style="thin">
        <color rgb="FF00B050"/>
      </left>
      <right style="dotted">
        <color rgb="FF5B9BD5"/>
      </right>
      <top style="dotted">
        <color rgb="FF00B050"/>
      </top>
      <bottom/>
      <diagonal/>
    </border>
    <border>
      <left style="thin">
        <color rgb="FF00B050"/>
      </left>
      <right style="dotted">
        <color rgb="FF5B9BD5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/>
      <bottom style="dotted">
        <color rgb="FF00B050"/>
      </bottom>
      <diagonal/>
    </border>
    <border>
      <left/>
      <right style="dotted">
        <color rgb="FF5B9BD5"/>
      </right>
      <top/>
      <bottom/>
      <diagonal/>
    </border>
    <border>
      <left style="thin">
        <color rgb="FF00B050"/>
      </left>
      <right style="dotted">
        <color rgb="FF5B9BD5"/>
      </right>
      <top style="dotted">
        <color rgb="FF00B050"/>
      </top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FFFFFF"/>
      </bottom>
      <diagonal/>
    </border>
    <border>
      <left/>
      <right style="dotted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dotted">
        <color rgb="FF00B050"/>
      </bottom>
      <diagonal/>
    </border>
    <border>
      <left style="thin">
        <color rgb="FFFFFFFF"/>
      </left>
      <right/>
      <top/>
      <bottom style="dotted">
        <color rgb="FF00B050"/>
      </bottom>
      <diagonal/>
    </border>
    <border>
      <left style="thin">
        <color rgb="FFFFFFFF"/>
      </left>
      <right style="thin">
        <color rgb="FFFFFFFF"/>
      </right>
      <top/>
      <bottom style="dotted">
        <color rgb="FF00B050"/>
      </bottom>
      <diagonal/>
    </border>
    <border>
      <left style="thin">
        <color rgb="FFFFFFFF"/>
      </left>
      <right style="dotted">
        <color rgb="FFFFFFFF"/>
      </right>
      <top style="thin">
        <color rgb="FFFFFFFF"/>
      </top>
      <bottom style="dotted">
        <color rgb="FF00B050"/>
      </bottom>
      <diagonal/>
    </border>
    <border>
      <left style="thin">
        <color rgb="FFFFFFFF"/>
      </left>
      <right style="thin">
        <color rgb="FF00B050"/>
      </right>
      <top style="thin">
        <color rgb="FFFFFFFF"/>
      </top>
      <bottom style="dotted">
        <color rgb="FF00B050"/>
      </bottom>
      <diagonal/>
    </border>
    <border>
      <left/>
      <right/>
      <top/>
      <bottom style="dotted">
        <color rgb="FF00B050"/>
      </bottom>
      <diagonal/>
    </border>
    <border>
      <left style="dotted">
        <color rgb="FF00B050"/>
      </left>
      <right style="thin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5B9BD5"/>
      </left>
      <right/>
      <top style="dotted">
        <color rgb="FF00B050"/>
      </top>
      <bottom style="dotted">
        <color rgb="FF00B050"/>
      </bottom>
      <diagonal/>
    </border>
    <border>
      <left/>
      <right/>
      <top style="dotted">
        <color rgb="FF00B050"/>
      </top>
      <bottom style="dotted">
        <color rgb="FF00B050"/>
      </bottom>
      <diagonal/>
    </border>
    <border>
      <left/>
      <right style="dotted">
        <color rgb="FF00B050"/>
      </right>
      <top/>
      <bottom/>
      <diagonal/>
    </border>
    <border>
      <left style="thin">
        <color rgb="FF00B050"/>
      </left>
      <right style="dotted">
        <color rgb="FF00B050"/>
      </right>
      <top style="dotted">
        <color rgb="FF00B050"/>
      </top>
      <bottom/>
      <diagonal/>
    </border>
    <border>
      <left/>
      <right style="dotted">
        <color rgb="FF00B050"/>
      </right>
      <top style="dotted">
        <color rgb="FF00B050"/>
      </top>
      <bottom/>
      <diagonal/>
    </border>
    <border>
      <left/>
      <right style="thin">
        <color rgb="FF00B050"/>
      </right>
      <top style="dotted">
        <color rgb="FF00B050"/>
      </top>
      <bottom/>
      <diagonal/>
    </border>
    <border>
      <left style="dotted">
        <color rgb="FF00B050"/>
      </left>
      <right/>
      <top style="dotted">
        <color rgb="FF00B050"/>
      </top>
      <bottom/>
      <diagonal/>
    </border>
    <border>
      <left style="thin">
        <color rgb="FF00B050"/>
      </left>
      <right style="dotted">
        <color rgb="FF00B050"/>
      </right>
      <top style="dotted">
        <color rgb="FF00B050"/>
      </top>
      <bottom style="thin">
        <color rgb="FF00B050"/>
      </bottom>
      <diagonal/>
    </border>
    <border>
      <left/>
      <right style="thin">
        <color rgb="FF00B050"/>
      </right>
      <top style="dotted">
        <color rgb="FF00B050"/>
      </top>
      <bottom style="thin">
        <color rgb="FF00B050"/>
      </bottom>
      <diagonal/>
    </border>
    <border>
      <left/>
      <right style="dotted">
        <color rgb="FF00B050"/>
      </right>
      <top style="dotted">
        <color rgb="FF00B050"/>
      </top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 style="dotted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dotted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tted">
        <color rgb="FF00B050"/>
      </top>
      <bottom style="thin">
        <color rgb="FF00B050"/>
      </bottom>
      <diagonal/>
    </border>
    <border>
      <left style="thin">
        <color rgb="FFFFFFFF"/>
      </left>
      <right/>
      <top style="thin">
        <color rgb="FFFFFFFF"/>
      </top>
      <bottom style="dotted">
        <color rgb="FF00B050"/>
      </bottom>
      <diagonal/>
    </border>
    <border>
      <left/>
      <right style="thin">
        <color rgb="FFFFFFFF"/>
      </right>
      <top style="thin">
        <color rgb="FFFFFFFF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thin">
        <color rgb="FF00B050"/>
      </bottom>
      <diagonal/>
    </border>
  </borders>
  <cellStyleXfs count="3">
    <xf numFmtId="0" fontId="0" fillId="0" borderId="0"/>
    <xf numFmtId="166" fontId="19" fillId="0" borderId="0" applyBorder="0" applyProtection="0"/>
    <xf numFmtId="164" fontId="19" fillId="0" borderId="0" applyBorder="0" applyProtection="0"/>
  </cellStyleXfs>
  <cellXfs count="27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/>
    <xf numFmtId="0" fontId="3" fillId="2" borderId="0" xfId="0" applyFont="1" applyFill="1"/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/>
    <xf numFmtId="0" fontId="0" fillId="2" borderId="1" xfId="0" applyFill="1" applyBorder="1"/>
    <xf numFmtId="0" fontId="0" fillId="3" borderId="2" xfId="0" applyFill="1" applyBorder="1"/>
    <xf numFmtId="0" fontId="0" fillId="2" borderId="3" xfId="0" applyFont="1" applyFill="1" applyBorder="1"/>
    <xf numFmtId="0" fontId="4" fillId="4" borderId="4" xfId="0" applyFont="1" applyFill="1" applyBorder="1" applyAlignment="1">
      <alignment horizontal="center"/>
    </xf>
    <xf numFmtId="0" fontId="0" fillId="5" borderId="1" xfId="0" applyFill="1" applyBorder="1"/>
    <xf numFmtId="0" fontId="0" fillId="2" borderId="4" xfId="0" applyFill="1" applyBorder="1"/>
    <xf numFmtId="0" fontId="5" fillId="2" borderId="0" xfId="0" applyFont="1" applyFill="1"/>
    <xf numFmtId="0" fontId="1" fillId="2" borderId="0" xfId="0" applyFont="1" applyFill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hidden="1"/>
    </xf>
    <xf numFmtId="0" fontId="3" fillId="3" borderId="19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>
      <alignment horizontal="center" vertical="center"/>
    </xf>
    <xf numFmtId="0" fontId="3" fillId="0" borderId="0" xfId="0" applyFont="1"/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horizontal="center"/>
      <protection locked="0"/>
    </xf>
    <xf numFmtId="0" fontId="3" fillId="2" borderId="30" xfId="0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left"/>
      <protection hidden="1"/>
    </xf>
    <xf numFmtId="0" fontId="3" fillId="2" borderId="34" xfId="0" applyFont="1" applyFill="1" applyBorder="1" applyAlignment="1" applyProtection="1">
      <alignment horizontal="center"/>
      <protection hidden="1"/>
    </xf>
    <xf numFmtId="0" fontId="3" fillId="2" borderId="35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3" fillId="2" borderId="36" xfId="0" applyFont="1" applyFill="1" applyBorder="1"/>
    <xf numFmtId="0" fontId="3" fillId="2" borderId="38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0" fillId="7" borderId="42" xfId="0" applyFont="1" applyFill="1" applyBorder="1" applyAlignment="1">
      <alignment horizontal="center" vertical="center" wrapText="1"/>
    </xf>
    <xf numFmtId="0" fontId="0" fillId="7" borderId="43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0" fillId="7" borderId="44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0" fontId="0" fillId="7" borderId="45" xfId="0" applyFont="1" applyFill="1" applyBorder="1" applyAlignment="1">
      <alignment horizontal="center" vertical="center" wrapText="1"/>
    </xf>
    <xf numFmtId="0" fontId="0" fillId="7" borderId="4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  <protection hidden="1"/>
    </xf>
    <xf numFmtId="0" fontId="3" fillId="3" borderId="21" xfId="0" applyFont="1" applyFill="1" applyBorder="1" applyAlignment="1" applyProtection="1">
      <alignment horizontal="center" vertical="center"/>
      <protection hidden="1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0" borderId="20" xfId="2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50" xfId="2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 applyProtection="1">
      <alignment horizontal="center" vertical="center"/>
      <protection locked="0"/>
    </xf>
    <xf numFmtId="0" fontId="3" fillId="0" borderId="26" xfId="2" applyNumberFormat="1" applyFont="1" applyBorder="1" applyAlignment="1" applyProtection="1">
      <alignment horizontal="center" vertical="center"/>
      <protection locked="0"/>
    </xf>
    <xf numFmtId="0" fontId="3" fillId="0" borderId="52" xfId="2" applyNumberFormat="1" applyFont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29" xfId="2" applyNumberFormat="1" applyFont="1" applyBorder="1" applyAlignment="1" applyProtection="1">
      <alignment horizontal="center" vertical="center"/>
      <protection locked="0"/>
    </xf>
    <xf numFmtId="0" fontId="3" fillId="0" borderId="12" xfId="2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3" borderId="55" xfId="0" applyFont="1" applyFill="1" applyBorder="1" applyAlignment="1" applyProtection="1">
      <alignment horizontal="center" vertical="center"/>
      <protection hidden="1"/>
    </xf>
    <xf numFmtId="0" fontId="3" fillId="3" borderId="56" xfId="0" applyFont="1" applyFill="1" applyBorder="1" applyAlignment="1" applyProtection="1">
      <alignment horizontal="center" vertical="center"/>
      <protection hidden="1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0" fontId="3" fillId="0" borderId="57" xfId="2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0" fillId="2" borderId="59" xfId="0" applyFill="1" applyBorder="1"/>
    <xf numFmtId="0" fontId="6" fillId="6" borderId="0" xfId="0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 applyProtection="1">
      <alignment horizontal="center"/>
      <protection hidden="1"/>
    </xf>
    <xf numFmtId="165" fontId="3" fillId="3" borderId="22" xfId="0" applyNumberFormat="1" applyFont="1" applyFill="1" applyBorder="1" applyAlignment="1" applyProtection="1">
      <alignment horizontal="center"/>
      <protection hidden="1"/>
    </xf>
    <xf numFmtId="165" fontId="3" fillId="3" borderId="1" xfId="0" applyNumberFormat="1" applyFont="1" applyFill="1" applyBorder="1" applyAlignment="1" applyProtection="1">
      <alignment horizontal="center"/>
      <protection hidden="1"/>
    </xf>
    <xf numFmtId="165" fontId="3" fillId="3" borderId="20" xfId="0" applyNumberFormat="1" applyFont="1" applyFill="1" applyBorder="1" applyAlignment="1" applyProtection="1">
      <alignment horizontal="center"/>
      <protection hidden="1"/>
    </xf>
    <xf numFmtId="165" fontId="3" fillId="3" borderId="47" xfId="0" applyNumberFormat="1" applyFont="1" applyFill="1" applyBorder="1" applyAlignment="1" applyProtection="1">
      <alignment horizontal="center"/>
      <protection hidden="1"/>
    </xf>
    <xf numFmtId="165" fontId="3" fillId="3" borderId="23" xfId="0" applyNumberFormat="1" applyFont="1" applyFill="1" applyBorder="1" applyAlignment="1" applyProtection="1">
      <alignment horizontal="center"/>
      <protection hidden="1"/>
    </xf>
    <xf numFmtId="165" fontId="3" fillId="3" borderId="21" xfId="0" applyNumberFormat="1" applyFont="1" applyFill="1" applyBorder="1" applyAlignment="1" applyProtection="1">
      <alignment horizontal="center"/>
      <protection hidden="1"/>
    </xf>
    <xf numFmtId="165" fontId="3" fillId="3" borderId="58" xfId="0" applyNumberFormat="1" applyFont="1" applyFill="1" applyBorder="1" applyAlignment="1" applyProtection="1">
      <alignment horizontal="center"/>
      <protection hidden="1"/>
    </xf>
    <xf numFmtId="0" fontId="3" fillId="8" borderId="61" xfId="0" applyFont="1" applyFill="1" applyBorder="1" applyProtection="1">
      <protection hidden="1"/>
    </xf>
    <xf numFmtId="165" fontId="10" fillId="8" borderId="62" xfId="0" applyNumberFormat="1" applyFont="1" applyFill="1" applyBorder="1" applyProtection="1">
      <protection hidden="1"/>
    </xf>
    <xf numFmtId="165" fontId="3" fillId="8" borderId="61" xfId="0" applyNumberFormat="1" applyFont="1" applyFill="1" applyBorder="1" applyProtection="1">
      <protection hidden="1"/>
    </xf>
    <xf numFmtId="165" fontId="3" fillId="8" borderId="35" xfId="0" applyNumberFormat="1" applyFont="1" applyFill="1" applyBorder="1" applyProtection="1">
      <protection hidden="1"/>
    </xf>
    <xf numFmtId="165" fontId="3" fillId="2" borderId="35" xfId="0" applyNumberFormat="1" applyFont="1" applyFill="1" applyBorder="1" applyProtection="1">
      <protection hidden="1"/>
    </xf>
    <xf numFmtId="0" fontId="0" fillId="2" borderId="63" xfId="0" applyFill="1" applyBorder="1" applyProtection="1">
      <protection locked="0"/>
    </xf>
    <xf numFmtId="0" fontId="0" fillId="2" borderId="64" xfId="0" applyFill="1" applyBorder="1" applyProtection="1">
      <protection locked="0"/>
    </xf>
    <xf numFmtId="0" fontId="0" fillId="2" borderId="65" xfId="0" applyFill="1" applyBorder="1" applyProtection="1">
      <protection locked="0"/>
    </xf>
    <xf numFmtId="0" fontId="0" fillId="2" borderId="6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67" xfId="0" applyFill="1" applyBorder="1" applyProtection="1">
      <protection locked="0"/>
    </xf>
    <xf numFmtId="0" fontId="0" fillId="2" borderId="68" xfId="0" applyFill="1" applyBorder="1" applyProtection="1">
      <protection locked="0"/>
    </xf>
    <xf numFmtId="0" fontId="0" fillId="2" borderId="69" xfId="0" applyFill="1" applyBorder="1" applyProtection="1">
      <protection locked="0"/>
    </xf>
    <xf numFmtId="0" fontId="0" fillId="2" borderId="70" xfId="0" applyFill="1" applyBorder="1" applyProtection="1">
      <protection locked="0"/>
    </xf>
    <xf numFmtId="0" fontId="0" fillId="2" borderId="0" xfId="0" applyFill="1" applyBorder="1" applyAlignment="1">
      <alignment horizontal="left" wrapText="1"/>
    </xf>
    <xf numFmtId="0" fontId="0" fillId="2" borderId="0" xfId="0" applyFill="1" applyProtection="1">
      <protection hidden="1"/>
    </xf>
    <xf numFmtId="0" fontId="12" fillId="2" borderId="0" xfId="0" applyFont="1" applyFill="1"/>
    <xf numFmtId="0" fontId="13" fillId="2" borderId="0" xfId="0" applyFont="1" applyFill="1"/>
    <xf numFmtId="0" fontId="1" fillId="2" borderId="0" xfId="0" applyFont="1" applyFill="1" applyBorder="1"/>
    <xf numFmtId="0" fontId="0" fillId="2" borderId="36" xfId="0" applyFill="1" applyBorder="1"/>
    <xf numFmtId="0" fontId="0" fillId="2" borderId="36" xfId="0" applyFill="1" applyBorder="1" applyAlignment="1">
      <alignment horizontal="center"/>
    </xf>
    <xf numFmtId="0" fontId="0" fillId="2" borderId="38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4" fillId="7" borderId="41" xfId="0" applyFont="1" applyFill="1" applyBorder="1" applyAlignment="1">
      <alignment horizontal="center" vertical="center" wrapText="1"/>
    </xf>
    <xf numFmtId="0" fontId="7" fillId="7" borderId="43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7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20" xfId="0" applyFont="1" applyFill="1" applyBorder="1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hidden="1"/>
    </xf>
    <xf numFmtId="0" fontId="0" fillId="2" borderId="20" xfId="0" applyFont="1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57" xfId="0" applyFill="1" applyBorder="1" applyAlignment="1" applyProtection="1">
      <alignment horizontal="center"/>
      <protection locked="0"/>
    </xf>
    <xf numFmtId="0" fontId="0" fillId="3" borderId="58" xfId="0" applyFill="1" applyBorder="1" applyAlignment="1" applyProtection="1">
      <alignment horizontal="center" vertical="center"/>
      <protection hidden="1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3" borderId="33" xfId="0" applyFont="1" applyFill="1" applyBorder="1" applyAlignment="1" applyProtection="1">
      <alignment horizontal="left"/>
      <protection hidden="1"/>
    </xf>
    <xf numFmtId="0" fontId="0" fillId="3" borderId="35" xfId="0" applyFill="1" applyBorder="1" applyAlignment="1" applyProtection="1">
      <alignment horizontal="center"/>
      <protection hidden="1"/>
    </xf>
    <xf numFmtId="165" fontId="0" fillId="3" borderId="61" xfId="0" applyNumberFormat="1" applyFill="1" applyBorder="1" applyAlignment="1" applyProtection="1">
      <alignment horizontal="center"/>
      <protection hidden="1"/>
    </xf>
    <xf numFmtId="165" fontId="0" fillId="3" borderId="34" xfId="0" applyNumberFormat="1" applyFill="1" applyBorder="1" applyAlignment="1" applyProtection="1">
      <alignment horizontal="center"/>
      <protection hidden="1"/>
    </xf>
    <xf numFmtId="165" fontId="0" fillId="3" borderId="33" xfId="0" applyNumberFormat="1" applyFill="1" applyBorder="1" applyAlignment="1" applyProtection="1">
      <alignment horizontal="center"/>
      <protection hidden="1"/>
    </xf>
    <xf numFmtId="165" fontId="0" fillId="3" borderId="73" xfId="0" applyNumberFormat="1" applyFill="1" applyBorder="1" applyAlignment="1" applyProtection="1">
      <alignment horizontal="center"/>
      <protection hidden="1"/>
    </xf>
    <xf numFmtId="165" fontId="0" fillId="3" borderId="35" xfId="0" applyNumberFormat="1" applyFill="1" applyBorder="1" applyAlignment="1" applyProtection="1">
      <alignment horizontal="center"/>
      <protection hidden="1"/>
    </xf>
    <xf numFmtId="165" fontId="0" fillId="3" borderId="74" xfId="0" applyNumberFormat="1" applyFill="1" applyBorder="1" applyAlignment="1" applyProtection="1">
      <alignment horizontal="center"/>
      <protection hidden="1"/>
    </xf>
    <xf numFmtId="165" fontId="1" fillId="2" borderId="0" xfId="0" applyNumberFormat="1" applyFont="1" applyFill="1" applyBorder="1" applyAlignment="1">
      <alignment horizontal="center"/>
    </xf>
    <xf numFmtId="0" fontId="0" fillId="0" borderId="11" xfId="0" applyBorder="1"/>
    <xf numFmtId="0" fontId="7" fillId="7" borderId="41" xfId="0" applyFont="1" applyFill="1" applyBorder="1" applyAlignment="1">
      <alignment horizontal="center" vertical="center" wrapText="1"/>
    </xf>
    <xf numFmtId="0" fontId="0" fillId="0" borderId="47" xfId="0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2" borderId="75" xfId="0" applyFill="1" applyBorder="1"/>
    <xf numFmtId="165" fontId="0" fillId="3" borderId="35" xfId="0" applyNumberFormat="1" applyFill="1" applyBorder="1" applyProtection="1">
      <protection hidden="1"/>
    </xf>
    <xf numFmtId="0" fontId="16" fillId="2" borderId="0" xfId="0" applyFont="1" applyFill="1" applyBorder="1" applyAlignment="1">
      <alignment horizontal="left"/>
    </xf>
    <xf numFmtId="165" fontId="16" fillId="2" borderId="0" xfId="0" applyNumberFormat="1" applyFont="1" applyFill="1" applyBorder="1" applyAlignment="1">
      <alignment horizontal="left"/>
    </xf>
    <xf numFmtId="0" fontId="3" fillId="9" borderId="33" xfId="0" applyFont="1" applyFill="1" applyBorder="1" applyAlignment="1"/>
    <xf numFmtId="0" fontId="3" fillId="9" borderId="34" xfId="0" applyFont="1" applyFill="1" applyBorder="1" applyAlignment="1"/>
    <xf numFmtId="165" fontId="3" fillId="9" borderId="34" xfId="0" applyNumberFormat="1" applyFont="1" applyFill="1" applyBorder="1" applyAlignment="1" applyProtection="1">
      <protection hidden="1"/>
    </xf>
    <xf numFmtId="0" fontId="16" fillId="3" borderId="33" xfId="0" applyFont="1" applyFill="1" applyBorder="1" applyAlignment="1">
      <alignment horizontal="left"/>
    </xf>
    <xf numFmtId="165" fontId="16" fillId="3" borderId="35" xfId="0" applyNumberFormat="1" applyFont="1" applyFill="1" applyBorder="1" applyAlignment="1" applyProtection="1">
      <alignment horizontal="left"/>
      <protection hidden="1"/>
    </xf>
    <xf numFmtId="0" fontId="0" fillId="0" borderId="0" xfId="0" applyFont="1"/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7" fillId="2" borderId="76" xfId="0" applyFont="1" applyFill="1" applyBorder="1" applyAlignment="1">
      <alignment vertical="center" wrapText="1"/>
    </xf>
    <xf numFmtId="0" fontId="7" fillId="2" borderId="77" xfId="0" applyFont="1" applyFill="1" applyBorder="1" applyAlignment="1">
      <alignment vertical="center" wrapText="1"/>
    </xf>
    <xf numFmtId="0" fontId="0" fillId="2" borderId="78" xfId="0" applyFont="1" applyFill="1" applyBorder="1" applyAlignment="1">
      <alignment horizontal="center" vertical="center"/>
    </xf>
    <xf numFmtId="0" fontId="0" fillId="2" borderId="79" xfId="0" applyFont="1" applyFill="1" applyBorder="1" applyAlignment="1">
      <alignment horizontal="center" vertical="center"/>
    </xf>
    <xf numFmtId="0" fontId="0" fillId="2" borderId="80" xfId="0" applyFont="1" applyFill="1" applyBorder="1" applyAlignment="1">
      <alignment horizontal="center" vertical="center"/>
    </xf>
    <xf numFmtId="0" fontId="0" fillId="6" borderId="82" xfId="0" applyFont="1" applyFill="1" applyBorder="1" applyAlignment="1">
      <alignment horizontal="center" vertical="center"/>
    </xf>
    <xf numFmtId="0" fontId="7" fillId="0" borderId="83" xfId="0" applyFont="1" applyBorder="1" applyAlignment="1">
      <alignment horizontal="center" vertical="center" wrapText="1"/>
    </xf>
    <xf numFmtId="0" fontId="7" fillId="2" borderId="84" xfId="0" applyFont="1" applyFill="1" applyBorder="1" applyAlignment="1">
      <alignment horizontal="center" vertical="center" wrapText="1"/>
    </xf>
    <xf numFmtId="0" fontId="0" fillId="2" borderId="85" xfId="0" applyFont="1" applyFill="1" applyBorder="1" applyAlignment="1">
      <alignment horizontal="center" vertical="center"/>
    </xf>
    <xf numFmtId="0" fontId="7" fillId="0" borderId="86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0" fillId="6" borderId="85" xfId="0" applyFont="1" applyFill="1" applyBorder="1" applyAlignment="1">
      <alignment horizontal="center" vertical="center"/>
    </xf>
    <xf numFmtId="0" fontId="7" fillId="0" borderId="84" xfId="0" applyFont="1" applyBorder="1" applyAlignment="1">
      <alignment horizontal="center" vertical="center" wrapText="1"/>
    </xf>
    <xf numFmtId="0" fontId="0" fillId="2" borderId="85" xfId="0" applyFont="1" applyFill="1" applyBorder="1" applyAlignment="1">
      <alignment horizontal="center" vertical="center" wrapText="1"/>
    </xf>
    <xf numFmtId="0" fontId="17" fillId="2" borderId="84" xfId="0" applyFont="1" applyFill="1" applyBorder="1" applyAlignment="1">
      <alignment horizontal="center" vertical="center" wrapText="1"/>
    </xf>
    <xf numFmtId="0" fontId="3" fillId="6" borderId="84" xfId="0" applyFont="1" applyFill="1" applyBorder="1" applyAlignment="1">
      <alignment horizontal="center" vertical="center" wrapText="1"/>
    </xf>
    <xf numFmtId="0" fontId="7" fillId="6" borderId="84" xfId="0" applyFont="1" applyFill="1" applyBorder="1" applyAlignment="1">
      <alignment horizontal="center" vertical="center" wrapText="1"/>
    </xf>
    <xf numFmtId="0" fontId="0" fillId="2" borderId="8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35" xfId="0" applyFont="1" applyFill="1" applyBorder="1" applyProtection="1">
      <protection hidden="1"/>
    </xf>
    <xf numFmtId="0" fontId="3" fillId="9" borderId="35" xfId="0" applyFont="1" applyFill="1" applyBorder="1" applyAlignment="1" applyProtection="1">
      <protection hidden="1"/>
    </xf>
    <xf numFmtId="166" fontId="0" fillId="0" borderId="35" xfId="1" applyFont="1" applyBorder="1" applyAlignment="1" applyProtection="1">
      <protection hidden="1"/>
    </xf>
    <xf numFmtId="166" fontId="0" fillId="2" borderId="35" xfId="1" applyFont="1" applyFill="1" applyBorder="1" applyAlignment="1" applyProtection="1">
      <protection hidden="1"/>
    </xf>
    <xf numFmtId="0" fontId="3" fillId="2" borderId="35" xfId="0" applyFont="1" applyFill="1" applyBorder="1" applyAlignment="1" applyProtection="1">
      <protection hidden="1"/>
    </xf>
    <xf numFmtId="166" fontId="4" fillId="2" borderId="35" xfId="1" applyFont="1" applyFill="1" applyBorder="1" applyAlignment="1" applyProtection="1">
      <protection hidden="1"/>
    </xf>
    <xf numFmtId="0" fontId="0" fillId="3" borderId="49" xfId="0" applyFill="1" applyBorder="1" applyAlignment="1" applyProtection="1">
      <alignment horizontal="center" vertical="center"/>
      <protection hidden="1"/>
    </xf>
    <xf numFmtId="0" fontId="0" fillId="7" borderId="0" xfId="0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 applyProtection="1">
      <alignment horizontal="center"/>
      <protection hidden="1"/>
    </xf>
    <xf numFmtId="1" fontId="3" fillId="3" borderId="17" xfId="0" applyNumberFormat="1" applyFont="1" applyFill="1" applyBorder="1" applyAlignment="1" applyProtection="1">
      <alignment horizontal="center"/>
      <protection hidden="1"/>
    </xf>
    <xf numFmtId="165" fontId="11" fillId="10" borderId="21" xfId="0" applyNumberFormat="1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49" xfId="0" applyFill="1" applyBorder="1" applyAlignment="1" applyProtection="1">
      <alignment horizontal="center" vertical="center"/>
      <protection hidden="1"/>
    </xf>
    <xf numFmtId="0" fontId="6" fillId="6" borderId="9" xfId="0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 applyProtection="1">
      <alignment horizontal="center"/>
      <protection locked="0"/>
    </xf>
    <xf numFmtId="0" fontId="7" fillId="12" borderId="9" xfId="0" applyFont="1" applyFill="1" applyBorder="1" applyAlignment="1">
      <alignment horizontal="center" vertical="center" wrapText="1"/>
    </xf>
    <xf numFmtId="0" fontId="0" fillId="12" borderId="8" xfId="0" applyFont="1" applyFill="1" applyBorder="1" applyAlignment="1">
      <alignment horizontal="center" vertical="center" wrapText="1"/>
    </xf>
    <xf numFmtId="1" fontId="3" fillId="13" borderId="13" xfId="0" applyNumberFormat="1" applyFont="1" applyFill="1" applyBorder="1" applyAlignment="1" applyProtection="1">
      <alignment horizontal="center"/>
      <protection hidden="1"/>
    </xf>
    <xf numFmtId="0" fontId="3" fillId="13" borderId="13" xfId="0" applyFont="1" applyFill="1" applyBorder="1" applyAlignment="1" applyProtection="1">
      <alignment horizontal="center"/>
      <protection hidden="1"/>
    </xf>
    <xf numFmtId="0" fontId="3" fillId="11" borderId="18" xfId="0" applyFont="1" applyFill="1" applyBorder="1" applyAlignment="1" applyProtection="1">
      <alignment horizontal="center"/>
      <protection locked="0"/>
    </xf>
    <xf numFmtId="0" fontId="3" fillId="11" borderId="1" xfId="0" applyFont="1" applyFill="1" applyBorder="1" applyAlignment="1" applyProtection="1">
      <alignment horizontal="center"/>
      <protection locked="0"/>
    </xf>
    <xf numFmtId="0" fontId="3" fillId="11" borderId="32" xfId="0" applyFont="1" applyFill="1" applyBorder="1" applyAlignment="1" applyProtection="1">
      <alignment horizontal="center"/>
      <protection locked="0"/>
    </xf>
    <xf numFmtId="0" fontId="4" fillId="14" borderId="4" xfId="0" applyFont="1" applyFill="1" applyBorder="1" applyAlignment="1">
      <alignment horizontal="center"/>
    </xf>
    <xf numFmtId="0" fontId="0" fillId="2" borderId="0" xfId="0" applyFill="1" applyBorder="1" applyAlignment="1">
      <alignment horizontal="left" wrapText="1"/>
    </xf>
    <xf numFmtId="0" fontId="3" fillId="9" borderId="35" xfId="0" applyFont="1" applyFill="1" applyBorder="1" applyAlignment="1" applyProtection="1">
      <alignment horizontal="center"/>
      <protection hidden="1"/>
    </xf>
    <xf numFmtId="0" fontId="11" fillId="2" borderId="64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66" xfId="0" applyFont="1" applyFill="1" applyBorder="1" applyAlignment="1" applyProtection="1">
      <alignment horizontal="left"/>
      <protection locked="0"/>
    </xf>
    <xf numFmtId="0" fontId="6" fillId="6" borderId="4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60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/>
    </xf>
    <xf numFmtId="0" fontId="14" fillId="7" borderId="90" xfId="0" applyFont="1" applyFill="1" applyBorder="1" applyAlignment="1">
      <alignment horizontal="center" vertical="center" wrapText="1"/>
    </xf>
    <xf numFmtId="0" fontId="14" fillId="7" borderId="91" xfId="0" applyFont="1" applyFill="1" applyBorder="1" applyAlignment="1">
      <alignment horizontal="center" vertical="center" wrapText="1"/>
    </xf>
    <xf numFmtId="165" fontId="0" fillId="3" borderId="74" xfId="0" applyNumberFormat="1" applyFill="1" applyBorder="1" applyAlignment="1" applyProtection="1">
      <alignment horizontal="center"/>
      <protection hidden="1"/>
    </xf>
    <xf numFmtId="165" fontId="0" fillId="3" borderId="34" xfId="0" applyNumberFormat="1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49" xfId="0" applyFill="1" applyBorder="1" applyAlignment="1" applyProtection="1">
      <alignment horizontal="center" vertical="center"/>
      <protection hidden="1"/>
    </xf>
    <xf numFmtId="0" fontId="0" fillId="3" borderId="92" xfId="0" applyFill="1" applyBorder="1" applyAlignment="1" applyProtection="1">
      <alignment horizontal="center" vertical="center"/>
      <protection hidden="1"/>
    </xf>
    <xf numFmtId="0" fontId="0" fillId="3" borderId="89" xfId="0" applyFill="1" applyBorder="1" applyAlignment="1" applyProtection="1">
      <alignment horizontal="center" vertical="center"/>
      <protection hidden="1"/>
    </xf>
    <xf numFmtId="0" fontId="1" fillId="6" borderId="3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/>
    </xf>
    <xf numFmtId="0" fontId="1" fillId="6" borderId="71" xfId="0" applyFont="1" applyFill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3" fillId="6" borderId="81" xfId="0" applyFont="1" applyFill="1" applyBorder="1" applyAlignment="1">
      <alignment horizontal="center" vertical="center" wrapText="1"/>
    </xf>
    <xf numFmtId="0" fontId="7" fillId="6" borderId="88" xfId="0" applyFont="1" applyFill="1" applyBorder="1" applyAlignment="1">
      <alignment horizontal="center" vertical="center" wrapText="1"/>
    </xf>
    <xf numFmtId="0" fontId="7" fillId="2" borderId="81" xfId="0" applyFont="1" applyFill="1" applyBorder="1" applyAlignment="1">
      <alignment horizontal="center" vertical="center" wrapText="1"/>
    </xf>
    <xf numFmtId="0" fontId="0" fillId="6" borderId="85" xfId="0" applyFont="1" applyFill="1" applyBorder="1" applyAlignment="1">
      <alignment horizontal="center" vertical="center"/>
    </xf>
    <xf numFmtId="0" fontId="7" fillId="6" borderId="81" xfId="0" applyFont="1" applyFill="1" applyBorder="1" applyAlignment="1">
      <alignment horizontal="center" vertical="center" wrapText="1"/>
    </xf>
    <xf numFmtId="0" fontId="0" fillId="6" borderId="82" xfId="0" applyFont="1" applyFill="1" applyBorder="1" applyAlignment="1">
      <alignment horizontal="center" vertical="center"/>
    </xf>
    <xf numFmtId="0" fontId="18" fillId="6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33"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0000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000000"/>
        <name val="Calibri"/>
      </font>
      <fill>
        <patternFill>
          <bgColor rgb="FFFFC000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E0B4"/>
      <rgbColor rgb="FF808080"/>
      <rgbColor rgb="FF5B9BD5"/>
      <rgbColor rgb="FF993366"/>
      <rgbColor rgb="FFFFF2CC"/>
      <rgbColor rgb="FFCCFFFF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DBFBF"/>
      <rgbColor rgb="FF2E75B6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14</xdr:col>
      <xdr:colOff>304200</xdr:colOff>
      <xdr:row>5</xdr:row>
      <xdr:rowOff>128880</xdr:rowOff>
    </xdr:to>
    <xdr:sp macro="" textlink="">
      <xdr:nvSpPr>
        <xdr:cNvPr id="3" name="AutoShape 2"/>
        <xdr:cNvSpPr/>
      </xdr:nvSpPr>
      <xdr:spPr>
        <a:xfrm>
          <a:off x="14210640" y="700920"/>
          <a:ext cx="304200" cy="3042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779400</xdr:colOff>
      <xdr:row>0</xdr:row>
      <xdr:rowOff>0</xdr:rowOff>
    </xdr:from>
    <xdr:to>
      <xdr:col>14</xdr:col>
      <xdr:colOff>1002959</xdr:colOff>
      <xdr:row>10</xdr:row>
      <xdr:rowOff>34920</xdr:rowOff>
    </xdr:to>
    <xdr:pic>
      <xdr:nvPicPr>
        <xdr:cNvPr id="4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772440" y="0"/>
          <a:ext cx="2441160" cy="1802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123266</xdr:colOff>
      <xdr:row>0</xdr:row>
      <xdr:rowOff>0</xdr:rowOff>
    </xdr:from>
    <xdr:to>
      <xdr:col>2</xdr:col>
      <xdr:colOff>267914</xdr:colOff>
      <xdr:row>6</xdr:row>
      <xdr:rowOff>21437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6" y="0"/>
          <a:ext cx="1579001" cy="1164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219240</xdr:colOff>
      <xdr:row>0</xdr:row>
      <xdr:rowOff>76320</xdr:rowOff>
    </xdr:from>
    <xdr:to>
      <xdr:col>2</xdr:col>
      <xdr:colOff>457920</xdr:colOff>
      <xdr:row>7</xdr:row>
      <xdr:rowOff>88200</xdr:rowOff>
    </xdr:to>
    <xdr:pic>
      <xdr:nvPicPr>
        <xdr:cNvPr id="3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00680" y="76320"/>
          <a:ext cx="1407600" cy="1238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441000</xdr:colOff>
      <xdr:row>0</xdr:row>
      <xdr:rowOff>0</xdr:rowOff>
    </xdr:from>
    <xdr:to>
      <xdr:col>13</xdr:col>
      <xdr:colOff>538200</xdr:colOff>
      <xdr:row>9</xdr:row>
      <xdr:rowOff>102240</xdr:rowOff>
    </xdr:to>
    <xdr:pic>
      <xdr:nvPicPr>
        <xdr:cNvPr id="4" name="Imag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1937960" y="0"/>
          <a:ext cx="2294640" cy="1694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4"/>
  <sheetViews>
    <sheetView tabSelected="1" topLeftCell="A31" zoomScale="70" zoomScaleNormal="70" workbookViewId="0">
      <selection activeCell="V56" sqref="V56"/>
    </sheetView>
  </sheetViews>
  <sheetFormatPr baseColWidth="10" defaultColWidth="10.7109375" defaultRowHeight="15" x14ac:dyDescent="0.25"/>
  <cols>
    <col min="1" max="1" width="3.42578125" customWidth="1"/>
    <col min="2" max="2" width="18.140625" customWidth="1"/>
    <col min="3" max="5" width="15.7109375" customWidth="1"/>
    <col min="6" max="6" width="13.42578125" customWidth="1"/>
    <col min="7" max="7" width="14.5703125" customWidth="1"/>
    <col min="8" max="8" width="17.42578125" customWidth="1"/>
    <col min="9" max="9" width="15.7109375" customWidth="1"/>
    <col min="10" max="10" width="19.140625" customWidth="1"/>
    <col min="11" max="12" width="17.5703125" customWidth="1"/>
    <col min="13" max="25" width="15.7109375" customWidth="1"/>
    <col min="26" max="28" width="17.140625" style="1" customWidth="1"/>
    <col min="29" max="29" width="20" style="1" customWidth="1"/>
    <col min="30" max="45" width="11.42578125" style="1" customWidth="1"/>
  </cols>
  <sheetData>
    <row r="1" spans="1: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>
        <f t="shared" ref="P1:P13" si="0">K41+M41</f>
        <v>35</v>
      </c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3" t="s">
        <v>0</v>
      </c>
      <c r="J2" s="1"/>
      <c r="K2" s="1"/>
      <c r="L2" s="1"/>
      <c r="M2" s="1"/>
      <c r="N2" s="2">
        <v>0.5</v>
      </c>
      <c r="O2" s="2"/>
      <c r="P2" s="2">
        <f t="shared" si="0"/>
        <v>150</v>
      </c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1"/>
      <c r="C3" s="1"/>
      <c r="D3" s="1"/>
      <c r="E3" s="1"/>
      <c r="F3" s="1"/>
      <c r="G3" s="1"/>
      <c r="H3" s="1"/>
      <c r="I3" s="3" t="s">
        <v>1</v>
      </c>
      <c r="J3" s="1"/>
      <c r="K3" s="1"/>
      <c r="L3" s="1"/>
      <c r="M3" s="1"/>
      <c r="N3" s="2">
        <v>1</v>
      </c>
      <c r="O3" s="2">
        <v>1</v>
      </c>
      <c r="P3" s="2">
        <f t="shared" si="0"/>
        <v>0</v>
      </c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/>
      <c r="B4" s="1"/>
      <c r="C4" s="1"/>
      <c r="D4" s="1"/>
      <c r="E4" s="1"/>
      <c r="F4" s="1"/>
      <c r="G4" s="1"/>
      <c r="H4" s="1"/>
      <c r="I4" s="4" t="s">
        <v>2</v>
      </c>
      <c r="J4" s="1"/>
      <c r="K4" s="1"/>
      <c r="L4" s="1"/>
      <c r="M4" s="1"/>
      <c r="N4" s="2">
        <v>1.5</v>
      </c>
      <c r="O4" s="2">
        <v>2</v>
      </c>
      <c r="P4" s="2">
        <f t="shared" si="0"/>
        <v>0</v>
      </c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5" t="s">
        <v>3</v>
      </c>
      <c r="P5" s="2">
        <f t="shared" si="0"/>
        <v>0</v>
      </c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 t="s">
        <v>4</v>
      </c>
      <c r="P6" s="2">
        <f t="shared" si="0"/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2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5.75" x14ac:dyDescent="0.25">
      <c r="A8" s="1"/>
      <c r="B8" s="6" t="s">
        <v>5</v>
      </c>
      <c r="C8" s="250"/>
      <c r="D8" s="250"/>
      <c r="E8" s="250"/>
      <c r="F8" s="250"/>
      <c r="G8" s="1"/>
      <c r="H8" s="1"/>
      <c r="I8" s="1"/>
      <c r="J8" s="1"/>
      <c r="K8" s="1"/>
      <c r="L8" s="1"/>
      <c r="M8" s="1"/>
      <c r="N8" s="1"/>
      <c r="O8" s="1"/>
      <c r="P8" s="2">
        <f t="shared" si="0"/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>
        <f t="shared" si="0"/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9"/>
      <c r="C10" s="1" t="s">
        <v>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>
        <f t="shared" si="0"/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0"/>
      <c r="C11" s="11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234" t="s">
        <v>8</v>
      </c>
      <c r="C12" s="8"/>
      <c r="D12" s="1"/>
      <c r="E12" s="1"/>
      <c r="F12" s="13"/>
      <c r="G12" s="1" t="s">
        <v>10</v>
      </c>
      <c r="H12" s="1"/>
      <c r="I12" s="1"/>
      <c r="J12" s="1"/>
      <c r="K12" s="1"/>
      <c r="L12" s="1"/>
      <c r="M12" s="1"/>
      <c r="N12" s="1"/>
      <c r="O12" s="1"/>
      <c r="P12" s="2">
        <f t="shared" si="0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>
        <f t="shared" si="0"/>
        <v>0</v>
      </c>
      <c r="Q13" s="1"/>
      <c r="R13" s="1"/>
      <c r="S13" s="1"/>
      <c r="T13" s="1"/>
      <c r="U13" s="1"/>
      <c r="V13" s="1"/>
      <c r="W13" s="1"/>
      <c r="X13" s="1"/>
      <c r="Y13" s="1"/>
    </row>
    <row r="14" spans="1:25" ht="18.75" x14ac:dyDescent="0.3">
      <c r="A14" s="1" t="s">
        <v>11</v>
      </c>
      <c r="B14" s="15" t="s">
        <v>12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8"/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41.25" customHeight="1" x14ac:dyDescent="0.25">
      <c r="A16" s="16"/>
      <c r="B16" s="251" t="s">
        <v>13</v>
      </c>
      <c r="C16" s="251"/>
      <c r="D16" s="252" t="s">
        <v>14</v>
      </c>
      <c r="E16" s="252"/>
      <c r="F16" s="252"/>
      <c r="G16" s="252"/>
      <c r="H16" s="252"/>
      <c r="I16" s="252"/>
      <c r="J16" s="252"/>
      <c r="K16" s="17" t="s">
        <v>15</v>
      </c>
      <c r="L16" s="99" t="s">
        <v>251</v>
      </c>
      <c r="M16" s="16"/>
      <c r="N16" s="16"/>
      <c r="O16" s="16"/>
      <c r="P16" s="16"/>
      <c r="Q16" s="16"/>
      <c r="R16" s="16">
        <f>SUM(J41:M41)</f>
        <v>85</v>
      </c>
      <c r="S16" s="16"/>
      <c r="T16" s="16"/>
      <c r="U16" s="16"/>
      <c r="V16" s="16"/>
      <c r="W16" s="16"/>
      <c r="X16" s="16"/>
      <c r="Y16" s="16"/>
    </row>
    <row r="17" spans="1:45" ht="45" customHeight="1" x14ac:dyDescent="0.25">
      <c r="A17" s="18"/>
      <c r="B17" s="19" t="s">
        <v>16</v>
      </c>
      <c r="C17" s="20" t="s">
        <v>17</v>
      </c>
      <c r="D17" s="21" t="s">
        <v>18</v>
      </c>
      <c r="E17" s="20" t="s">
        <v>19</v>
      </c>
      <c r="F17" s="20" t="s">
        <v>20</v>
      </c>
      <c r="G17" s="227" t="s">
        <v>21</v>
      </c>
      <c r="H17" s="20" t="s">
        <v>22</v>
      </c>
      <c r="I17" s="228" t="s">
        <v>71</v>
      </c>
      <c r="J17" s="228" t="s">
        <v>23</v>
      </c>
      <c r="K17" s="21" t="s">
        <v>24</v>
      </c>
      <c r="L17" s="217" t="s">
        <v>252</v>
      </c>
      <c r="M17" s="18"/>
      <c r="N17" s="18"/>
      <c r="O17" s="18"/>
      <c r="P17" s="22"/>
      <c r="Q17" s="18"/>
      <c r="R17" s="18"/>
      <c r="S17" s="18"/>
      <c r="T17" s="18"/>
      <c r="U17" s="18"/>
      <c r="V17" s="18"/>
      <c r="W17" s="18"/>
      <c r="X17" s="18"/>
      <c r="Y17" s="18"/>
    </row>
    <row r="18" spans="1:45" s="30" customFormat="1" ht="15.75" x14ac:dyDescent="0.25">
      <c r="A18" s="23"/>
      <c r="B18" s="24" t="s">
        <v>25</v>
      </c>
      <c r="C18" s="25" t="s">
        <v>25</v>
      </c>
      <c r="D18" s="26">
        <v>100</v>
      </c>
      <c r="E18" s="24">
        <v>1</v>
      </c>
      <c r="F18" s="27">
        <f t="shared" ref="F18:F32" si="1">IF(C18="","",IF(OR(E18=1),D18,2*D18))</f>
        <v>100</v>
      </c>
      <c r="G18" s="226">
        <v>1</v>
      </c>
      <c r="H18" s="219">
        <f>IF(OR(F18="",G18=""),"",F18/G18)</f>
        <v>100</v>
      </c>
      <c r="I18" s="231">
        <v>50</v>
      </c>
      <c r="J18" s="229">
        <f t="shared" ref="J18:J32" si="2">IF(F18="","",H18-I18)</f>
        <v>50</v>
      </c>
      <c r="K18" s="28">
        <f t="shared" ref="K18:K32" si="3">IF(C18="","",IF(OR(E18=1),D18,2*D18)*0.001)</f>
        <v>0.1</v>
      </c>
      <c r="L18" s="218">
        <f>IF(H18="","",H18/D18)</f>
        <v>1</v>
      </c>
      <c r="M18" s="6"/>
      <c r="N18" s="6"/>
      <c r="O18" s="6"/>
      <c r="P18" s="29">
        <f t="shared" ref="P18:P25" si="4">SUM(J41:M41)</f>
        <v>85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45" s="30" customFormat="1" ht="15.75" x14ac:dyDescent="0.25">
      <c r="A19" s="23"/>
      <c r="B19" s="31" t="s">
        <v>81</v>
      </c>
      <c r="C19" s="32" t="s">
        <v>81</v>
      </c>
      <c r="D19" s="33">
        <v>100</v>
      </c>
      <c r="E19" s="24">
        <v>1</v>
      </c>
      <c r="F19" s="27">
        <f t="shared" si="1"/>
        <v>100</v>
      </c>
      <c r="G19" s="226">
        <v>1</v>
      </c>
      <c r="H19" s="219">
        <f t="shared" ref="H19:H32" si="5">IF(OR(F19="",G19=""),"",F19/G19)</f>
        <v>100</v>
      </c>
      <c r="I19" s="232">
        <v>20</v>
      </c>
      <c r="J19" s="230">
        <f t="shared" si="2"/>
        <v>80</v>
      </c>
      <c r="K19" s="28">
        <f t="shared" si="3"/>
        <v>0.1</v>
      </c>
      <c r="L19" s="28">
        <f t="shared" ref="L19:L32" si="6">IF(H19="","",H19/D19)</f>
        <v>1</v>
      </c>
      <c r="M19" s="6"/>
      <c r="N19" s="6"/>
      <c r="O19" s="6"/>
      <c r="P19" s="29">
        <f t="shared" si="4"/>
        <v>180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45" s="30" customFormat="1" ht="15.75" x14ac:dyDescent="0.25">
      <c r="A20" s="23"/>
      <c r="B20" s="31"/>
      <c r="C20" s="32"/>
      <c r="D20" s="33"/>
      <c r="E20" s="24"/>
      <c r="F20" s="27" t="str">
        <f t="shared" si="1"/>
        <v/>
      </c>
      <c r="G20" s="226"/>
      <c r="H20" s="219" t="str">
        <f t="shared" si="5"/>
        <v/>
      </c>
      <c r="I20" s="232"/>
      <c r="J20" s="230" t="str">
        <f t="shared" si="2"/>
        <v/>
      </c>
      <c r="K20" s="28" t="str">
        <f t="shared" si="3"/>
        <v/>
      </c>
      <c r="L20" s="28" t="str">
        <f t="shared" si="6"/>
        <v/>
      </c>
      <c r="M20" s="6"/>
      <c r="N20" s="6"/>
      <c r="O20" s="6"/>
      <c r="P20" s="29">
        <f t="shared" si="4"/>
        <v>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45" s="30" customFormat="1" ht="15.75" x14ac:dyDescent="0.25">
      <c r="A21" s="23"/>
      <c r="B21" s="31"/>
      <c r="C21" s="32"/>
      <c r="D21" s="34"/>
      <c r="E21" s="24"/>
      <c r="F21" s="27" t="str">
        <f t="shared" si="1"/>
        <v/>
      </c>
      <c r="G21" s="226"/>
      <c r="H21" s="219" t="str">
        <f t="shared" si="5"/>
        <v/>
      </c>
      <c r="I21" s="232"/>
      <c r="J21" s="230" t="str">
        <f t="shared" si="2"/>
        <v/>
      </c>
      <c r="K21" s="28" t="str">
        <f t="shared" si="3"/>
        <v/>
      </c>
      <c r="L21" s="28" t="str">
        <f t="shared" si="6"/>
        <v/>
      </c>
      <c r="M21" s="6"/>
      <c r="N21" s="6"/>
      <c r="O21" s="6"/>
      <c r="P21" s="29">
        <f t="shared" si="4"/>
        <v>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5" s="30" customFormat="1" ht="15.75" x14ac:dyDescent="0.25">
      <c r="A22" s="23"/>
      <c r="B22" s="31"/>
      <c r="C22" s="32"/>
      <c r="D22" s="35"/>
      <c r="E22" s="24"/>
      <c r="F22" s="27" t="str">
        <f t="shared" si="1"/>
        <v/>
      </c>
      <c r="G22" s="226"/>
      <c r="H22" s="219" t="str">
        <f t="shared" si="5"/>
        <v/>
      </c>
      <c r="I22" s="232"/>
      <c r="J22" s="230" t="str">
        <f t="shared" si="2"/>
        <v/>
      </c>
      <c r="K22" s="28" t="str">
        <f t="shared" si="3"/>
        <v/>
      </c>
      <c r="L22" s="28" t="str">
        <f t="shared" si="6"/>
        <v/>
      </c>
      <c r="M22" s="6"/>
      <c r="N22" s="6"/>
      <c r="O22" s="6"/>
      <c r="P22" s="29">
        <f t="shared" si="4"/>
        <v>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s="30" customFormat="1" ht="15.75" x14ac:dyDescent="0.25">
      <c r="A23" s="23"/>
      <c r="B23" s="31"/>
      <c r="C23" s="32"/>
      <c r="D23" s="36"/>
      <c r="E23" s="24"/>
      <c r="F23" s="27" t="str">
        <f t="shared" si="1"/>
        <v/>
      </c>
      <c r="G23" s="226"/>
      <c r="H23" s="219" t="str">
        <f t="shared" si="5"/>
        <v/>
      </c>
      <c r="I23" s="232"/>
      <c r="J23" s="230" t="str">
        <f t="shared" si="2"/>
        <v/>
      </c>
      <c r="K23" s="28" t="str">
        <f t="shared" si="3"/>
        <v/>
      </c>
      <c r="L23" s="28" t="str">
        <f t="shared" si="6"/>
        <v/>
      </c>
      <c r="M23" s="6"/>
      <c r="N23" s="6"/>
      <c r="O23" s="6"/>
      <c r="P23" s="29">
        <f t="shared" si="4"/>
        <v>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s="30" customFormat="1" ht="15.75" x14ac:dyDescent="0.25">
      <c r="A24" s="23"/>
      <c r="B24" s="31"/>
      <c r="C24" s="32"/>
      <c r="D24" s="37"/>
      <c r="E24" s="24"/>
      <c r="F24" s="27" t="str">
        <f t="shared" si="1"/>
        <v/>
      </c>
      <c r="G24" s="226"/>
      <c r="H24" s="219" t="str">
        <f t="shared" si="5"/>
        <v/>
      </c>
      <c r="I24" s="232"/>
      <c r="J24" s="230" t="str">
        <f t="shared" si="2"/>
        <v/>
      </c>
      <c r="K24" s="28" t="str">
        <f t="shared" si="3"/>
        <v/>
      </c>
      <c r="L24" s="28" t="str">
        <f t="shared" si="6"/>
        <v/>
      </c>
      <c r="M24" s="6"/>
      <c r="N24" s="6"/>
      <c r="O24" s="6"/>
      <c r="P24" s="29">
        <f t="shared" si="4"/>
        <v>0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s="30" customFormat="1" ht="15.75" x14ac:dyDescent="0.25">
      <c r="A25" s="23"/>
      <c r="B25" s="31"/>
      <c r="C25" s="32"/>
      <c r="D25" s="36"/>
      <c r="E25" s="24"/>
      <c r="F25" s="27" t="str">
        <f t="shared" si="1"/>
        <v/>
      </c>
      <c r="G25" s="226"/>
      <c r="H25" s="219" t="str">
        <f t="shared" si="5"/>
        <v/>
      </c>
      <c r="I25" s="232"/>
      <c r="J25" s="230" t="str">
        <f t="shared" si="2"/>
        <v/>
      </c>
      <c r="K25" s="28" t="str">
        <f t="shared" si="3"/>
        <v/>
      </c>
      <c r="L25" s="28" t="str">
        <f t="shared" si="6"/>
        <v/>
      </c>
      <c r="M25" s="6"/>
      <c r="N25" s="6"/>
      <c r="O25" s="6"/>
      <c r="P25" s="29">
        <f t="shared" si="4"/>
        <v>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1:45" s="30" customFormat="1" ht="15.75" x14ac:dyDescent="0.25">
      <c r="A26" s="23"/>
      <c r="B26" s="31"/>
      <c r="C26" s="32"/>
      <c r="D26" s="36"/>
      <c r="E26" s="24"/>
      <c r="F26" s="27"/>
      <c r="G26" s="226"/>
      <c r="H26" s="219"/>
      <c r="I26" s="232"/>
      <c r="J26" s="230"/>
      <c r="K26" s="28"/>
      <c r="L26" s="28"/>
      <c r="M26" s="6"/>
      <c r="N26" s="6"/>
      <c r="O26" s="6"/>
      <c r="P26" s="29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spans="1:45" s="30" customFormat="1" ht="15.75" x14ac:dyDescent="0.25">
      <c r="A27" s="23"/>
      <c r="B27" s="31"/>
      <c r="C27" s="32"/>
      <c r="D27" s="36"/>
      <c r="E27" s="24"/>
      <c r="F27" s="27"/>
      <c r="G27" s="226"/>
      <c r="H27" s="219"/>
      <c r="I27" s="232"/>
      <c r="J27" s="230"/>
      <c r="K27" s="28"/>
      <c r="L27" s="28"/>
      <c r="M27" s="6"/>
      <c r="N27" s="6"/>
      <c r="O27" s="6"/>
      <c r="P27" s="29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 s="30" customFormat="1" ht="15.75" x14ac:dyDescent="0.25">
      <c r="A28" s="23"/>
      <c r="B28" s="31"/>
      <c r="C28" s="32"/>
      <c r="D28" s="36"/>
      <c r="E28" s="24"/>
      <c r="F28" s="27"/>
      <c r="G28" s="226"/>
      <c r="H28" s="219"/>
      <c r="I28" s="232"/>
      <c r="J28" s="230"/>
      <c r="K28" s="28"/>
      <c r="L28" s="28"/>
      <c r="M28" s="6"/>
      <c r="N28" s="6"/>
      <c r="O28" s="6"/>
      <c r="P28" s="29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spans="1:45" s="30" customFormat="1" ht="15.75" x14ac:dyDescent="0.25">
      <c r="A29" s="23"/>
      <c r="B29" s="31"/>
      <c r="C29" s="32"/>
      <c r="D29" s="36"/>
      <c r="E29" s="24"/>
      <c r="F29" s="27"/>
      <c r="G29" s="226"/>
      <c r="H29" s="219"/>
      <c r="I29" s="232"/>
      <c r="J29" s="230"/>
      <c r="K29" s="28"/>
      <c r="L29" s="28"/>
      <c r="M29" s="6"/>
      <c r="N29" s="6"/>
      <c r="O29" s="6"/>
      <c r="P29" s="29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s="30" customFormat="1" ht="15.75" x14ac:dyDescent="0.25">
      <c r="A30" s="23"/>
      <c r="B30" s="31"/>
      <c r="C30" s="32"/>
      <c r="D30" s="36"/>
      <c r="E30" s="24"/>
      <c r="F30" s="27"/>
      <c r="G30" s="226"/>
      <c r="H30" s="219"/>
      <c r="I30" s="232"/>
      <c r="J30" s="230"/>
      <c r="K30" s="28"/>
      <c r="L30" s="28"/>
      <c r="M30" s="6"/>
      <c r="N30" s="6"/>
      <c r="O30" s="6"/>
      <c r="P30" s="29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s="30" customFormat="1" ht="15.75" x14ac:dyDescent="0.25">
      <c r="A31" s="23"/>
      <c r="B31" s="31"/>
      <c r="C31" s="32"/>
      <c r="D31" s="36"/>
      <c r="E31" s="24"/>
      <c r="F31" s="27" t="str">
        <f t="shared" si="1"/>
        <v/>
      </c>
      <c r="G31" s="226"/>
      <c r="H31" s="219" t="str">
        <f t="shared" si="5"/>
        <v/>
      </c>
      <c r="I31" s="232"/>
      <c r="J31" s="230" t="str">
        <f t="shared" si="2"/>
        <v/>
      </c>
      <c r="K31" s="28" t="str">
        <f t="shared" si="3"/>
        <v/>
      </c>
      <c r="L31" s="28" t="str">
        <f t="shared" si="6"/>
        <v/>
      </c>
      <c r="M31" s="6"/>
      <c r="N31" s="6"/>
      <c r="O31" s="6"/>
      <c r="P31" s="29">
        <f t="shared" ref="P31:P32" si="7">SUM(J49:M49)</f>
        <v>0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30" customFormat="1" ht="15.75" x14ac:dyDescent="0.25">
      <c r="A32" s="23"/>
      <c r="B32" s="31"/>
      <c r="C32" s="32"/>
      <c r="D32" s="38"/>
      <c r="E32" s="24"/>
      <c r="F32" s="27" t="str">
        <f t="shared" si="1"/>
        <v/>
      </c>
      <c r="G32" s="226"/>
      <c r="H32" s="219" t="str">
        <f t="shared" si="5"/>
        <v/>
      </c>
      <c r="I32" s="233"/>
      <c r="J32" s="230" t="str">
        <f t="shared" si="2"/>
        <v/>
      </c>
      <c r="K32" s="28" t="str">
        <f t="shared" si="3"/>
        <v/>
      </c>
      <c r="L32" s="28" t="str">
        <f t="shared" si="6"/>
        <v/>
      </c>
      <c r="M32" s="6"/>
      <c r="N32" s="6"/>
      <c r="O32" s="6"/>
      <c r="P32" s="29">
        <f t="shared" si="7"/>
        <v>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1:45" s="30" customFormat="1" ht="15.75" x14ac:dyDescent="0.25">
      <c r="A33" s="6"/>
      <c r="B33" s="39" t="s">
        <v>26</v>
      </c>
      <c r="C33" s="40"/>
      <c r="D33" s="41">
        <f>SUM(D18:D32)</f>
        <v>200</v>
      </c>
      <c r="E33" s="41"/>
      <c r="F33" s="41">
        <f>SUM(F18:F32)</f>
        <v>200</v>
      </c>
      <c r="G33" s="41"/>
      <c r="H33" s="41">
        <f>SUM(H18:H32)</f>
        <v>200</v>
      </c>
      <c r="I33" s="41">
        <f>SUM(I18:I32)</f>
        <v>70</v>
      </c>
      <c r="J33" s="41">
        <f>SUM(J18:J32)</f>
        <v>130</v>
      </c>
      <c r="K33" s="41">
        <f>SUM(K18:K32)</f>
        <v>0.2</v>
      </c>
      <c r="L33" s="41"/>
      <c r="M33" s="6"/>
      <c r="N33" s="6"/>
      <c r="O33" s="6"/>
      <c r="P33" s="29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1:4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42"/>
      <c r="L34" s="4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45" ht="18.75" x14ac:dyDescent="0.3">
      <c r="A35" s="1"/>
      <c r="B35" s="15" t="s">
        <v>27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4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45" x14ac:dyDescent="0.25">
      <c r="A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45" s="30" customFormat="1" ht="15.75" customHeight="1" x14ac:dyDescent="0.25">
      <c r="A38" s="6"/>
      <c r="B38" s="43"/>
      <c r="C38" s="43"/>
      <c r="D38" s="253" t="s">
        <v>28</v>
      </c>
      <c r="E38" s="253"/>
      <c r="F38" s="253"/>
      <c r="G38" s="253"/>
      <c r="H38" s="254" t="s">
        <v>29</v>
      </c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44" t="s">
        <v>30</v>
      </c>
      <c r="AA38" s="244"/>
      <c r="AB38" s="244"/>
      <c r="AC38" s="244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1:45" s="30" customFormat="1" ht="63" customHeight="1" x14ac:dyDescent="0.25">
      <c r="A39" s="44"/>
      <c r="B39" s="247" t="s">
        <v>13</v>
      </c>
      <c r="C39" s="247"/>
      <c r="D39" s="45" t="s">
        <v>31</v>
      </c>
      <c r="E39" s="46" t="s">
        <v>32</v>
      </c>
      <c r="F39" s="45" t="s">
        <v>33</v>
      </c>
      <c r="G39" s="45" t="s">
        <v>34</v>
      </c>
      <c r="H39" s="47" t="s">
        <v>35</v>
      </c>
      <c r="I39" s="48" t="s">
        <v>36</v>
      </c>
      <c r="J39" s="248" t="s">
        <v>37</v>
      </c>
      <c r="K39" s="248"/>
      <c r="L39" s="248"/>
      <c r="M39" s="248"/>
      <c r="N39" s="47" t="s">
        <v>38</v>
      </c>
      <c r="O39" s="47" t="s">
        <v>39</v>
      </c>
      <c r="P39" s="49" t="s">
        <v>40</v>
      </c>
      <c r="Q39" s="248" t="s">
        <v>41</v>
      </c>
      <c r="R39" s="248"/>
      <c r="S39" s="49" t="s">
        <v>42</v>
      </c>
      <c r="T39" s="249" t="s">
        <v>43</v>
      </c>
      <c r="U39" s="249"/>
      <c r="V39" s="249"/>
      <c r="W39" s="249"/>
      <c r="X39" s="49" t="s">
        <v>44</v>
      </c>
      <c r="Y39" s="47" t="s">
        <v>45</v>
      </c>
      <c r="Z39" s="47" t="s">
        <v>46</v>
      </c>
      <c r="AA39" s="224" t="s">
        <v>257</v>
      </c>
      <c r="AB39" s="224" t="s">
        <v>258</v>
      </c>
      <c r="AC39" s="47" t="s">
        <v>47</v>
      </c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1:45" s="30" customFormat="1" ht="45" x14ac:dyDescent="0.25">
      <c r="A40" s="50"/>
      <c r="B40" s="51" t="s">
        <v>16</v>
      </c>
      <c r="C40" s="52" t="s">
        <v>17</v>
      </c>
      <c r="D40" s="53" t="s">
        <v>48</v>
      </c>
      <c r="E40" s="54" t="s">
        <v>48</v>
      </c>
      <c r="F40" s="55" t="s">
        <v>48</v>
      </c>
      <c r="G40" s="56" t="s">
        <v>48</v>
      </c>
      <c r="H40" s="52" t="s">
        <v>49</v>
      </c>
      <c r="I40" s="53" t="s">
        <v>48</v>
      </c>
      <c r="J40" s="57" t="s">
        <v>253</v>
      </c>
      <c r="K40" s="57" t="s">
        <v>50</v>
      </c>
      <c r="L40" s="57"/>
      <c r="M40" s="57" t="s">
        <v>51</v>
      </c>
      <c r="N40" s="54" t="s">
        <v>48</v>
      </c>
      <c r="O40" s="54" t="s">
        <v>48</v>
      </c>
      <c r="P40" s="54" t="s">
        <v>48</v>
      </c>
      <c r="Q40" s="53" t="s">
        <v>48</v>
      </c>
      <c r="R40" s="57" t="s">
        <v>52</v>
      </c>
      <c r="S40" s="53" t="s">
        <v>48</v>
      </c>
      <c r="T40" s="53" t="s">
        <v>48</v>
      </c>
      <c r="U40" s="53"/>
      <c r="V40" s="53"/>
      <c r="W40" s="57" t="s">
        <v>52</v>
      </c>
      <c r="X40" s="58" t="s">
        <v>48</v>
      </c>
      <c r="Y40" s="58" t="s">
        <v>48</v>
      </c>
      <c r="Z40" s="59" t="s">
        <v>48</v>
      </c>
      <c r="AA40" s="59" t="s">
        <v>48</v>
      </c>
      <c r="AB40" s="59" t="s">
        <v>48</v>
      </c>
      <c r="AC40" s="53" t="s">
        <v>48</v>
      </c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spans="1:45" s="30" customFormat="1" ht="15.75" x14ac:dyDescent="0.25">
      <c r="A41" s="23"/>
      <c r="B41" s="60" t="str">
        <f t="shared" ref="B41:C48" si="8">IF(B18="","",B18)</f>
        <v>a</v>
      </c>
      <c r="C41" s="61" t="str">
        <f t="shared" si="8"/>
        <v>a</v>
      </c>
      <c r="D41" s="62" t="s">
        <v>4</v>
      </c>
      <c r="E41" s="63" t="s">
        <v>4</v>
      </c>
      <c r="F41" s="64" t="s">
        <v>4</v>
      </c>
      <c r="G41" s="65" t="s">
        <v>3</v>
      </c>
      <c r="H41" s="60" t="str">
        <f t="shared" ref="H41:H50" si="9">IF(C41="","","Oui")</f>
        <v>Oui</v>
      </c>
      <c r="I41" s="66" t="s">
        <v>4</v>
      </c>
      <c r="J41" s="67">
        <v>50</v>
      </c>
      <c r="K41" s="67">
        <v>35</v>
      </c>
      <c r="L41" s="67"/>
      <c r="M41" s="67">
        <v>0</v>
      </c>
      <c r="N41" s="64" t="s">
        <v>3</v>
      </c>
      <c r="O41" s="63" t="s">
        <v>3</v>
      </c>
      <c r="P41" s="63" t="s">
        <v>3</v>
      </c>
      <c r="Q41" s="66" t="s">
        <v>4</v>
      </c>
      <c r="R41" s="68"/>
      <c r="S41" s="64" t="s">
        <v>4</v>
      </c>
      <c r="T41" s="64" t="s">
        <v>4</v>
      </c>
      <c r="U41" s="276"/>
      <c r="V41" s="276"/>
      <c r="W41" s="68"/>
      <c r="X41" s="64" t="s">
        <v>4</v>
      </c>
      <c r="Y41" s="69" t="s">
        <v>4</v>
      </c>
      <c r="Z41" s="66" t="s">
        <v>3</v>
      </c>
      <c r="AA41" s="66" t="s">
        <v>3</v>
      </c>
      <c r="AB41" s="66" t="s">
        <v>3</v>
      </c>
      <c r="AC41" s="65" t="s">
        <v>3</v>
      </c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spans="1:45" s="30" customFormat="1" ht="15.75" x14ac:dyDescent="0.25">
      <c r="A42" s="23"/>
      <c r="B42" s="60" t="str">
        <f t="shared" si="8"/>
        <v>b</v>
      </c>
      <c r="C42" s="61" t="str">
        <f t="shared" si="8"/>
        <v>b</v>
      </c>
      <c r="D42" s="62" t="s">
        <v>4</v>
      </c>
      <c r="E42" s="63" t="s">
        <v>4</v>
      </c>
      <c r="F42" s="64" t="s">
        <v>4</v>
      </c>
      <c r="G42" s="65" t="s">
        <v>3</v>
      </c>
      <c r="H42" s="60" t="str">
        <f t="shared" si="9"/>
        <v>Oui</v>
      </c>
      <c r="I42" s="66" t="s">
        <v>4</v>
      </c>
      <c r="J42" s="67">
        <v>30</v>
      </c>
      <c r="K42" s="67">
        <v>150</v>
      </c>
      <c r="L42" s="67"/>
      <c r="M42" s="67">
        <v>0</v>
      </c>
      <c r="N42" s="64" t="s">
        <v>3</v>
      </c>
      <c r="O42" s="63" t="s">
        <v>3</v>
      </c>
      <c r="P42" s="66" t="s">
        <v>3</v>
      </c>
      <c r="Q42" s="70" t="s">
        <v>4</v>
      </c>
      <c r="R42" s="71"/>
      <c r="S42" s="72" t="s">
        <v>4</v>
      </c>
      <c r="T42" s="64" t="s">
        <v>4</v>
      </c>
      <c r="U42" s="64"/>
      <c r="V42" s="64"/>
      <c r="W42" s="73"/>
      <c r="X42" s="64" t="s">
        <v>4</v>
      </c>
      <c r="Y42" s="69" t="s">
        <v>4</v>
      </c>
      <c r="Z42" s="63" t="s">
        <v>3</v>
      </c>
      <c r="AA42" s="63" t="s">
        <v>3</v>
      </c>
      <c r="AB42" s="63" t="s">
        <v>3</v>
      </c>
      <c r="AC42" s="65" t="s">
        <v>3</v>
      </c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1:45" s="30" customFormat="1" ht="15.75" x14ac:dyDescent="0.25">
      <c r="A43" s="23"/>
      <c r="B43" s="60" t="str">
        <f t="shared" si="8"/>
        <v/>
      </c>
      <c r="C43" s="61" t="str">
        <f t="shared" si="8"/>
        <v/>
      </c>
      <c r="D43" s="62"/>
      <c r="E43" s="63"/>
      <c r="F43" s="64"/>
      <c r="G43" s="65"/>
      <c r="H43" s="60" t="str">
        <f t="shared" si="9"/>
        <v/>
      </c>
      <c r="I43" s="66"/>
      <c r="J43" s="67"/>
      <c r="K43" s="67"/>
      <c r="L43" s="67"/>
      <c r="M43" s="67"/>
      <c r="N43" s="66"/>
      <c r="O43" s="63"/>
      <c r="P43" s="66"/>
      <c r="Q43" s="70"/>
      <c r="R43" s="71"/>
      <c r="S43" s="72"/>
      <c r="T43" s="64"/>
      <c r="U43" s="276"/>
      <c r="V43" s="276"/>
      <c r="W43" s="68"/>
      <c r="X43" s="64"/>
      <c r="Y43" s="69"/>
      <c r="Z43" s="63"/>
      <c r="AA43" s="63"/>
      <c r="AB43" s="63"/>
      <c r="AC43" s="65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1:45" s="30" customFormat="1" ht="15.75" x14ac:dyDescent="0.25">
      <c r="A44" s="23"/>
      <c r="B44" s="60" t="str">
        <f t="shared" si="8"/>
        <v/>
      </c>
      <c r="C44" s="61" t="str">
        <f t="shared" si="8"/>
        <v/>
      </c>
      <c r="D44" s="62"/>
      <c r="E44" s="63"/>
      <c r="F44" s="64"/>
      <c r="G44" s="65"/>
      <c r="H44" s="60" t="str">
        <f t="shared" si="9"/>
        <v/>
      </c>
      <c r="I44" s="66"/>
      <c r="J44" s="67"/>
      <c r="K44" s="67"/>
      <c r="L44" s="67"/>
      <c r="M44" s="67"/>
      <c r="N44" s="66"/>
      <c r="O44" s="63"/>
      <c r="P44" s="66"/>
      <c r="Q44" s="70"/>
      <c r="R44" s="73"/>
      <c r="S44" s="72"/>
      <c r="T44" s="64"/>
      <c r="U44" s="64"/>
      <c r="V44" s="64"/>
      <c r="W44" s="73"/>
      <c r="X44" s="64"/>
      <c r="Y44" s="69"/>
      <c r="Z44" s="63"/>
      <c r="AA44" s="63"/>
      <c r="AB44" s="63"/>
      <c r="AC44" s="65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1:45" s="30" customFormat="1" ht="15.75" x14ac:dyDescent="0.25">
      <c r="A45" s="23"/>
      <c r="B45" s="60" t="str">
        <f t="shared" si="8"/>
        <v/>
      </c>
      <c r="C45" s="61" t="str">
        <f t="shared" si="8"/>
        <v/>
      </c>
      <c r="D45" s="62"/>
      <c r="E45" s="63"/>
      <c r="F45" s="64"/>
      <c r="G45" s="65"/>
      <c r="H45" s="60" t="str">
        <f t="shared" si="9"/>
        <v/>
      </c>
      <c r="I45" s="64"/>
      <c r="J45" s="74"/>
      <c r="K45" s="74"/>
      <c r="L45" s="74"/>
      <c r="M45" s="74"/>
      <c r="N45" s="64"/>
      <c r="O45" s="63"/>
      <c r="P45" s="66"/>
      <c r="Q45" s="70"/>
      <c r="R45" s="75"/>
      <c r="S45" s="72"/>
      <c r="T45" s="64"/>
      <c r="U45" s="276"/>
      <c r="V45" s="276"/>
      <c r="W45" s="68"/>
      <c r="X45" s="64"/>
      <c r="Y45" s="69"/>
      <c r="Z45" s="63"/>
      <c r="AA45" s="63"/>
      <c r="AB45" s="63"/>
      <c r="AC45" s="65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spans="1:45" s="30" customFormat="1" ht="15.75" x14ac:dyDescent="0.25">
      <c r="A46" s="23"/>
      <c r="B46" s="60" t="str">
        <f t="shared" si="8"/>
        <v/>
      </c>
      <c r="C46" s="61" t="str">
        <f t="shared" si="8"/>
        <v/>
      </c>
      <c r="D46" s="76"/>
      <c r="E46" s="77"/>
      <c r="F46" s="64"/>
      <c r="G46" s="78"/>
      <c r="H46" s="60" t="str">
        <f t="shared" si="9"/>
        <v/>
      </c>
      <c r="I46" s="79"/>
      <c r="J46" s="80"/>
      <c r="K46" s="81"/>
      <c r="L46" s="82"/>
      <c r="M46" s="82"/>
      <c r="N46" s="79"/>
      <c r="O46" s="79"/>
      <c r="P46" s="77"/>
      <c r="Q46" s="83"/>
      <c r="R46" s="73"/>
      <c r="S46" s="84"/>
      <c r="T46" s="79"/>
      <c r="U46" s="79"/>
      <c r="V46" s="79"/>
      <c r="W46" s="73"/>
      <c r="X46" s="79"/>
      <c r="Y46" s="69"/>
      <c r="Z46" s="77"/>
      <c r="AA46" s="77"/>
      <c r="AB46" s="77"/>
      <c r="AC46" s="78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1:45" s="30" customFormat="1" ht="15.75" x14ac:dyDescent="0.25">
      <c r="A47" s="23"/>
      <c r="B47" s="60" t="str">
        <f t="shared" si="8"/>
        <v/>
      </c>
      <c r="C47" s="61" t="str">
        <f t="shared" si="8"/>
        <v/>
      </c>
      <c r="D47" s="76"/>
      <c r="E47" s="77"/>
      <c r="F47" s="79"/>
      <c r="G47" s="78"/>
      <c r="H47" s="60" t="str">
        <f t="shared" si="9"/>
        <v/>
      </c>
      <c r="I47" s="79"/>
      <c r="J47" s="74"/>
      <c r="K47" s="80"/>
      <c r="L47" s="67"/>
      <c r="M47" s="67"/>
      <c r="N47" s="79"/>
      <c r="O47" s="79"/>
      <c r="P47" s="77"/>
      <c r="Q47" s="83"/>
      <c r="R47" s="73"/>
      <c r="S47" s="84"/>
      <c r="T47" s="79"/>
      <c r="U47" s="79"/>
      <c r="V47" s="79"/>
      <c r="W47" s="71"/>
      <c r="X47" s="79"/>
      <c r="Y47" s="69"/>
      <c r="Z47" s="77"/>
      <c r="AA47" s="77"/>
      <c r="AB47" s="77"/>
      <c r="AC47" s="78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1:45" s="30" customFormat="1" ht="15.75" x14ac:dyDescent="0.25">
      <c r="A48" s="23"/>
      <c r="B48" s="60" t="str">
        <f t="shared" si="8"/>
        <v/>
      </c>
      <c r="C48" s="61" t="str">
        <f t="shared" si="8"/>
        <v/>
      </c>
      <c r="D48" s="76"/>
      <c r="E48" s="77"/>
      <c r="F48" s="79"/>
      <c r="G48" s="78"/>
      <c r="H48" s="60" t="str">
        <f t="shared" si="9"/>
        <v/>
      </c>
      <c r="I48" s="79"/>
      <c r="J48" s="81"/>
      <c r="K48" s="85"/>
      <c r="L48" s="86"/>
      <c r="M48" s="86"/>
      <c r="N48" s="79"/>
      <c r="O48" s="79"/>
      <c r="P48" s="77"/>
      <c r="Q48" s="87"/>
      <c r="R48" s="88"/>
      <c r="S48" s="84"/>
      <c r="T48" s="79"/>
      <c r="U48" s="79"/>
      <c r="V48" s="79"/>
      <c r="W48" s="73"/>
      <c r="X48" s="79"/>
      <c r="Y48" s="69"/>
      <c r="Z48" s="77"/>
      <c r="AA48" s="77"/>
      <c r="AB48" s="77"/>
      <c r="AC48" s="7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1:45" s="30" customFormat="1" ht="15.75" x14ac:dyDescent="0.25">
      <c r="A49" s="23"/>
      <c r="B49" s="60" t="str">
        <f t="shared" ref="B49:C50" si="10">IF(B31="","",B31)</f>
        <v/>
      </c>
      <c r="C49" s="61" t="str">
        <f t="shared" si="10"/>
        <v/>
      </c>
      <c r="D49" s="76"/>
      <c r="E49" s="77"/>
      <c r="F49" s="79"/>
      <c r="G49" s="78"/>
      <c r="H49" s="60" t="str">
        <f t="shared" si="9"/>
        <v/>
      </c>
      <c r="I49" s="64"/>
      <c r="J49" s="80"/>
      <c r="K49" s="74"/>
      <c r="L49" s="74"/>
      <c r="M49" s="74"/>
      <c r="N49" s="64"/>
      <c r="O49" s="64"/>
      <c r="P49" s="77"/>
      <c r="Q49" s="84"/>
      <c r="R49" s="88"/>
      <c r="S49" s="64"/>
      <c r="T49" s="64"/>
      <c r="U49" s="276"/>
      <c r="V49" s="276"/>
      <c r="W49" s="68"/>
      <c r="X49" s="64"/>
      <c r="Y49" s="69"/>
      <c r="Z49" s="77"/>
      <c r="AA49" s="77"/>
      <c r="AB49" s="77"/>
      <c r="AC49" s="78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1:45" s="30" customFormat="1" ht="15.75" x14ac:dyDescent="0.25">
      <c r="A50" s="6"/>
      <c r="B50" s="89" t="str">
        <f t="shared" si="10"/>
        <v/>
      </c>
      <c r="C50" s="90" t="str">
        <f t="shared" si="10"/>
        <v/>
      </c>
      <c r="D50" s="91"/>
      <c r="E50" s="92"/>
      <c r="F50" s="93"/>
      <c r="G50" s="94"/>
      <c r="H50" s="60" t="str">
        <f t="shared" si="9"/>
        <v/>
      </c>
      <c r="I50" s="92"/>
      <c r="J50" s="95"/>
      <c r="K50" s="95"/>
      <c r="L50" s="95"/>
      <c r="M50" s="95"/>
      <c r="N50" s="92"/>
      <c r="O50" s="93"/>
      <c r="P50" s="92"/>
      <c r="Q50" s="92"/>
      <c r="R50" s="68"/>
      <c r="S50" s="93"/>
      <c r="T50" s="92"/>
      <c r="U50" s="92"/>
      <c r="V50" s="92"/>
      <c r="W50" s="96"/>
      <c r="X50" s="92"/>
      <c r="Y50" s="94"/>
      <c r="Z50" s="92"/>
      <c r="AA50" s="92"/>
      <c r="AB50" s="92"/>
      <c r="AC50" s="97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spans="1:4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8"/>
      <c r="Q51" s="1"/>
      <c r="R51" s="98"/>
      <c r="S51" s="1"/>
      <c r="T51" s="1"/>
      <c r="U51" s="1"/>
      <c r="V51" s="1"/>
      <c r="W51" s="98"/>
      <c r="X51" s="1"/>
      <c r="Y51" s="1"/>
    </row>
    <row r="52" spans="1:45" ht="18.75" x14ac:dyDescent="0.3">
      <c r="A52" s="1"/>
      <c r="B52" s="15" t="s">
        <v>53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45" x14ac:dyDescent="0.25">
      <c r="A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45" s="30" customFormat="1" ht="15.75" customHeight="1" x14ac:dyDescent="0.25">
      <c r="A54" s="6"/>
      <c r="B54" s="6"/>
      <c r="C54" s="6"/>
      <c r="D54" s="242" t="s">
        <v>28</v>
      </c>
      <c r="E54" s="242"/>
      <c r="F54" s="242"/>
      <c r="G54" s="242"/>
      <c r="H54" s="243" t="s">
        <v>29</v>
      </c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4" t="s">
        <v>30</v>
      </c>
      <c r="U54" s="244"/>
      <c r="V54" s="244"/>
      <c r="W54" s="244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spans="1:45" s="30" customFormat="1" ht="32.25" customHeight="1" x14ac:dyDescent="0.25">
      <c r="A55" s="50"/>
      <c r="B55" s="245" t="s">
        <v>13</v>
      </c>
      <c r="C55" s="245"/>
      <c r="D55" s="240" t="s">
        <v>31</v>
      </c>
      <c r="E55" s="246" t="s">
        <v>54</v>
      </c>
      <c r="F55" s="246" t="s">
        <v>33</v>
      </c>
      <c r="G55" s="246" t="s">
        <v>34</v>
      </c>
      <c r="H55" s="240" t="s">
        <v>35</v>
      </c>
      <c r="I55" s="246" t="s">
        <v>55</v>
      </c>
      <c r="J55" s="246" t="s">
        <v>38</v>
      </c>
      <c r="K55" s="240" t="s">
        <v>39</v>
      </c>
      <c r="L55" s="100"/>
      <c r="M55" s="240" t="s">
        <v>40</v>
      </c>
      <c r="N55" s="240" t="s">
        <v>56</v>
      </c>
      <c r="O55" s="240" t="s">
        <v>42</v>
      </c>
      <c r="P55" s="240" t="s">
        <v>57</v>
      </c>
      <c r="Q55" s="240" t="s">
        <v>44</v>
      </c>
      <c r="R55" s="240" t="s">
        <v>45</v>
      </c>
      <c r="S55" s="240" t="s">
        <v>36</v>
      </c>
      <c r="T55" s="241" t="s">
        <v>58</v>
      </c>
      <c r="U55" s="241"/>
      <c r="V55" s="241"/>
      <c r="W55" s="241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1:45" s="30" customFormat="1" ht="31.5" customHeight="1" x14ac:dyDescent="0.25">
      <c r="A56" s="101"/>
      <c r="B56" s="52" t="s">
        <v>16</v>
      </c>
      <c r="C56" s="52" t="s">
        <v>17</v>
      </c>
      <c r="D56" s="240"/>
      <c r="E56" s="246"/>
      <c r="F56" s="246"/>
      <c r="G56" s="246"/>
      <c r="H56" s="240"/>
      <c r="I56" s="246"/>
      <c r="J56" s="246"/>
      <c r="K56" s="240"/>
      <c r="L56" s="100"/>
      <c r="M56" s="240"/>
      <c r="N56" s="240"/>
      <c r="O56" s="240"/>
      <c r="P56" s="240"/>
      <c r="Q56" s="240"/>
      <c r="R56" s="240"/>
      <c r="S56" s="240"/>
      <c r="T56" s="100" t="s">
        <v>259</v>
      </c>
      <c r="U56" s="225" t="s">
        <v>260</v>
      </c>
      <c r="V56" s="225" t="s">
        <v>261</v>
      </c>
      <c r="W56" s="102" t="s">
        <v>59</v>
      </c>
      <c r="X56" s="102" t="s">
        <v>254</v>
      </c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1:45" s="30" customFormat="1" ht="15.75" x14ac:dyDescent="0.25">
      <c r="A57" s="23"/>
      <c r="B57" s="103" t="str">
        <f t="shared" ref="B57:C64" si="11">IF(B18="","",B18)</f>
        <v>a</v>
      </c>
      <c r="C57" s="103" t="str">
        <f t="shared" si="11"/>
        <v>a</v>
      </c>
      <c r="D57" s="104">
        <f t="shared" ref="D57:D64" si="12">IF(C57="","",IF(D41="Oui",talus*D18,0))</f>
        <v>0</v>
      </c>
      <c r="E57" s="105">
        <f>IF(C57="","",IF(E41="Oui",IF(E18=1,ben1r*D18,ben2r*D18),0))</f>
        <v>0</v>
      </c>
      <c r="F57" s="106">
        <f t="shared" ref="F57:F64" si="13">IF(C57="","",IF(F41="Oui",barb*D18,0))</f>
        <v>0</v>
      </c>
      <c r="G57" s="107">
        <f t="shared" ref="G57:G64" si="14">IF(C57="","",IF(G41="Oui",elec*D18,0))</f>
        <v>150</v>
      </c>
      <c r="H57" s="106">
        <f t="shared" ref="H57:H64" si="15">IF(C57="","",IF(H41="Oui",IF(E18=1,prep1r*D18,prep2r*D18),0))</f>
        <v>229</v>
      </c>
      <c r="I57" s="105">
        <f t="shared" ref="I57:I64" si="16">IF(C57="","",IF(E18=1,J41*plant1r+K41*plantvl1r+M41*plantmfr1r,J41*plant2r+K41*plantvl2r+M41*plantmfr2r))</f>
        <v>325.55</v>
      </c>
      <c r="J57" s="105">
        <f>IF(C57="","",IF(N41="Non",0,IF(E18=1,D18*miseplant1r,D18*miseplant2r)))</f>
        <v>185</v>
      </c>
      <c r="K57" s="105">
        <f t="shared" ref="K57:K64" si="17">IF(D57="","",IF(O41="Non",0,IF(E18=1,D18*paill1r,D18*paill2r)))</f>
        <v>250</v>
      </c>
      <c r="L57" s="106"/>
      <c r="M57" s="106">
        <f t="shared" ref="M57:M64" si="18">IF(D57="","",IF(P41="Non",0,IF(E18=1,D18*posepaill1r,D18*posepaill2r)))</f>
        <v>182</v>
      </c>
      <c r="N57" s="106">
        <f t="shared" ref="N57:N64" si="19">IF(C57="","",IF(Q41="Oui",(IF(E18=1,protgg1r*R41,protgg2r*R41)),0))</f>
        <v>0</v>
      </c>
      <c r="O57" s="106">
        <f t="shared" ref="O57:O64" si="20">IF(C57="","",IF(S41="Oui",IF(E18=1,posegg1r*R41,posegg2r*R41),0))</f>
        <v>0</v>
      </c>
      <c r="P57" s="108">
        <f t="shared" ref="P57:P64" si="21">IF(C57="","",IF(T41="Oui",(IF(E18=1,protpg1r*W41,protpg2r*W41)),0))</f>
        <v>0</v>
      </c>
      <c r="Q57" s="108">
        <f t="shared" ref="Q57:Q64" si="22">IF(C57="","",IF(S41="Oui",IF(E18=1,posepg1r*W41,posepg2r*W41),0))</f>
        <v>0</v>
      </c>
      <c r="R57" s="106">
        <f t="shared" ref="R57:R64" si="23">IF(C57="","",IF(Y41="Oui",IF(E18=1,F18*tric1r,F18*tric2r),0))</f>
        <v>0</v>
      </c>
      <c r="S57" s="107">
        <f>IF(C57="","",IF(I41="Non",0,IF(E18="Oui",tricpep1r*F18,tricpep2r*F18)))</f>
        <v>0</v>
      </c>
      <c r="T57" s="104">
        <f>IF(C57="","",IF(Z41="Oui",IF(E18=1,ent1r*F18,ent2r*F18),0))</f>
        <v>112.99999999999999</v>
      </c>
      <c r="U57" s="104">
        <f>IF(C57="","",IF(AA41="Oui",IF(E18=1,ent1r*F18,ent2r*F18),0))</f>
        <v>112.99999999999999</v>
      </c>
      <c r="V57" s="104">
        <f>IF(E57="","",IF(AB41="Oui",IF(E18=1,ent1r*F18,ent2r*F18),0))</f>
        <v>112.99999999999999</v>
      </c>
      <c r="W57" s="109">
        <f t="shared" ref="W57:W64" si="24">IF(C57="","",IF(AC41="Oui",IF(E18=1,taille1r*F18,taille2r*F18),0))</f>
        <v>91</v>
      </c>
      <c r="X57" s="220">
        <f>SUM(D57:W57)</f>
        <v>1751.55</v>
      </c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1:45" s="30" customFormat="1" ht="15.75" x14ac:dyDescent="0.25">
      <c r="A58" s="23"/>
      <c r="B58" s="103" t="str">
        <f t="shared" si="11"/>
        <v>b</v>
      </c>
      <c r="C58" s="103" t="str">
        <f t="shared" si="11"/>
        <v>b</v>
      </c>
      <c r="D58" s="104">
        <f t="shared" si="12"/>
        <v>0</v>
      </c>
      <c r="E58" s="105">
        <f t="shared" ref="E58:E64" si="25">IF(C58="","",IF(E42="Non",0,IF(E19=1,ben1r*D19,ben2r*D19)))</f>
        <v>0</v>
      </c>
      <c r="F58" s="106">
        <f t="shared" si="13"/>
        <v>0</v>
      </c>
      <c r="G58" s="107">
        <f t="shared" si="14"/>
        <v>150</v>
      </c>
      <c r="H58" s="106">
        <f t="shared" si="15"/>
        <v>229</v>
      </c>
      <c r="I58" s="105">
        <f t="shared" si="16"/>
        <v>715.2</v>
      </c>
      <c r="J58" s="105">
        <f t="shared" ref="J58:J64" si="26">IF(C58="","",IF(N42="Non",0,IF(E19=1,F19*miseplant1r,F19*miseplant2r)))</f>
        <v>185</v>
      </c>
      <c r="K58" s="105">
        <f t="shared" si="17"/>
        <v>250</v>
      </c>
      <c r="L58" s="106"/>
      <c r="M58" s="106">
        <f t="shared" si="18"/>
        <v>182</v>
      </c>
      <c r="N58" s="106">
        <f t="shared" si="19"/>
        <v>0</v>
      </c>
      <c r="O58" s="106">
        <f t="shared" si="20"/>
        <v>0</v>
      </c>
      <c r="P58" s="108">
        <f t="shared" si="21"/>
        <v>0</v>
      </c>
      <c r="Q58" s="105">
        <f t="shared" si="22"/>
        <v>0</v>
      </c>
      <c r="R58" s="106">
        <f t="shared" si="23"/>
        <v>0</v>
      </c>
      <c r="S58" s="107">
        <f t="shared" ref="S58:S64" si="27">IF(C58="","",IF(I42="Oui",IF(E19="Oui",tricpep1r*F19,tricpep2r*F19),0))</f>
        <v>0</v>
      </c>
      <c r="T58" s="104">
        <f>IF(C58="","",IF(Z42="Oui",IF(E19=1,ent1r*F19,ent2r*F19),0))</f>
        <v>112.99999999999999</v>
      </c>
      <c r="U58" s="104">
        <f>IF(C58="","",IF(AA42="Oui",IF(E19=1,ent1r*F19,ent2r*F19),0))</f>
        <v>112.99999999999999</v>
      </c>
      <c r="V58" s="104">
        <f>IF(E58="","",IF(AB42="Oui",IF(E19=1,ent1r*F19,ent2r*F19),0))</f>
        <v>112.99999999999999</v>
      </c>
      <c r="W58" s="109">
        <f t="shared" si="24"/>
        <v>91</v>
      </c>
      <c r="X58" s="220">
        <f t="shared" ref="X58:X65" si="28">SUM(D58:W58)</f>
        <v>2141.1999999999998</v>
      </c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1:45" s="30" customFormat="1" ht="15.75" x14ac:dyDescent="0.25">
      <c r="A59" s="23"/>
      <c r="B59" s="103" t="str">
        <f t="shared" si="11"/>
        <v/>
      </c>
      <c r="C59" s="103" t="str">
        <f t="shared" si="11"/>
        <v/>
      </c>
      <c r="D59" s="104" t="str">
        <f t="shared" si="12"/>
        <v/>
      </c>
      <c r="E59" s="105" t="str">
        <f t="shared" si="25"/>
        <v/>
      </c>
      <c r="F59" s="106" t="str">
        <f t="shared" si="13"/>
        <v/>
      </c>
      <c r="G59" s="107" t="str">
        <f t="shared" si="14"/>
        <v/>
      </c>
      <c r="H59" s="106" t="str">
        <f t="shared" si="15"/>
        <v/>
      </c>
      <c r="I59" s="105" t="str">
        <f t="shared" si="16"/>
        <v/>
      </c>
      <c r="J59" s="105" t="str">
        <f t="shared" si="26"/>
        <v/>
      </c>
      <c r="K59" s="105" t="str">
        <f t="shared" si="17"/>
        <v/>
      </c>
      <c r="L59" s="106"/>
      <c r="M59" s="106" t="str">
        <f t="shared" si="18"/>
        <v/>
      </c>
      <c r="N59" s="106" t="str">
        <f t="shared" si="19"/>
        <v/>
      </c>
      <c r="O59" s="106" t="str">
        <f t="shared" si="20"/>
        <v/>
      </c>
      <c r="P59" s="105" t="str">
        <f t="shared" si="21"/>
        <v/>
      </c>
      <c r="Q59" s="105" t="str">
        <f t="shared" si="22"/>
        <v/>
      </c>
      <c r="R59" s="106" t="str">
        <f t="shared" si="23"/>
        <v/>
      </c>
      <c r="S59" s="107" t="str">
        <f t="shared" si="27"/>
        <v/>
      </c>
      <c r="T59" s="104" t="str">
        <f>IF(C59="","",IF(Z43="Oui",IF(E20=1,ent1r*F20,ent2r*F20),0))</f>
        <v/>
      </c>
      <c r="U59" s="104" t="str">
        <f>IF(C59="","",IF(AA43="Oui",IF(E20=1,ent1r*F20,ent2r*F20),0))</f>
        <v/>
      </c>
      <c r="V59" s="104" t="str">
        <f>IF(E59="","",IF(AB43="Oui",IF(E20=1,ent1r*F20,ent2r*F20),0))</f>
        <v/>
      </c>
      <c r="W59" s="109" t="str">
        <f t="shared" si="24"/>
        <v/>
      </c>
      <c r="X59" s="220">
        <f t="shared" si="28"/>
        <v>0</v>
      </c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spans="1:45" s="30" customFormat="1" ht="15.75" x14ac:dyDescent="0.25">
      <c r="A60" s="23"/>
      <c r="B60" s="103" t="str">
        <f t="shared" si="11"/>
        <v/>
      </c>
      <c r="C60" s="103" t="str">
        <f t="shared" si="11"/>
        <v/>
      </c>
      <c r="D60" s="104" t="str">
        <f t="shared" si="12"/>
        <v/>
      </c>
      <c r="E60" s="105" t="str">
        <f t="shared" si="25"/>
        <v/>
      </c>
      <c r="F60" s="106" t="str">
        <f t="shared" si="13"/>
        <v/>
      </c>
      <c r="G60" s="107" t="str">
        <f t="shared" si="14"/>
        <v/>
      </c>
      <c r="H60" s="106" t="str">
        <f t="shared" si="15"/>
        <v/>
      </c>
      <c r="I60" s="105" t="str">
        <f t="shared" si="16"/>
        <v/>
      </c>
      <c r="J60" s="105" t="str">
        <f t="shared" si="26"/>
        <v/>
      </c>
      <c r="K60" s="105" t="str">
        <f t="shared" si="17"/>
        <v/>
      </c>
      <c r="L60" s="106"/>
      <c r="M60" s="106" t="str">
        <f t="shared" si="18"/>
        <v/>
      </c>
      <c r="N60" s="106" t="str">
        <f t="shared" si="19"/>
        <v/>
      </c>
      <c r="O60" s="106" t="str">
        <f t="shared" si="20"/>
        <v/>
      </c>
      <c r="P60" s="105" t="str">
        <f t="shared" si="21"/>
        <v/>
      </c>
      <c r="Q60" s="105" t="str">
        <f t="shared" si="22"/>
        <v/>
      </c>
      <c r="R60" s="106" t="str">
        <f t="shared" si="23"/>
        <v/>
      </c>
      <c r="S60" s="107" t="str">
        <f t="shared" si="27"/>
        <v/>
      </c>
      <c r="T60" s="104" t="str">
        <f>IF(C60="","",IF(Z44="Oui",IF(E21=1,ent1r*F21,ent2r*F21),0))</f>
        <v/>
      </c>
      <c r="U60" s="104" t="str">
        <f>IF(C60="","",IF(AA44="Oui",IF(E21=1,ent1r*F21,ent2r*F21),0))</f>
        <v/>
      </c>
      <c r="V60" s="104" t="str">
        <f>IF(E60="","",IF(AB44="Oui",IF(E21=1,ent1r*F21,ent2r*F21),0))</f>
        <v/>
      </c>
      <c r="W60" s="109" t="str">
        <f t="shared" si="24"/>
        <v/>
      </c>
      <c r="X60" s="220">
        <f t="shared" si="28"/>
        <v>0</v>
      </c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1:45" s="30" customFormat="1" ht="15.75" x14ac:dyDescent="0.25">
      <c r="A61" s="23"/>
      <c r="B61" s="103" t="str">
        <f t="shared" si="11"/>
        <v/>
      </c>
      <c r="C61" s="103" t="str">
        <f t="shared" si="11"/>
        <v/>
      </c>
      <c r="D61" s="104" t="str">
        <f t="shared" si="12"/>
        <v/>
      </c>
      <c r="E61" s="105" t="str">
        <f t="shared" si="25"/>
        <v/>
      </c>
      <c r="F61" s="106" t="str">
        <f t="shared" si="13"/>
        <v/>
      </c>
      <c r="G61" s="107" t="str">
        <f t="shared" si="14"/>
        <v/>
      </c>
      <c r="H61" s="106" t="str">
        <f t="shared" si="15"/>
        <v/>
      </c>
      <c r="I61" s="105" t="str">
        <f t="shared" si="16"/>
        <v/>
      </c>
      <c r="J61" s="105" t="str">
        <f t="shared" si="26"/>
        <v/>
      </c>
      <c r="K61" s="105" t="str">
        <f t="shared" si="17"/>
        <v/>
      </c>
      <c r="L61" s="106"/>
      <c r="M61" s="106" t="str">
        <f t="shared" si="18"/>
        <v/>
      </c>
      <c r="N61" s="106" t="str">
        <f t="shared" si="19"/>
        <v/>
      </c>
      <c r="O61" s="106" t="str">
        <f t="shared" si="20"/>
        <v/>
      </c>
      <c r="P61" s="105" t="str">
        <f t="shared" si="21"/>
        <v/>
      </c>
      <c r="Q61" s="105" t="str">
        <f t="shared" si="22"/>
        <v/>
      </c>
      <c r="R61" s="106" t="str">
        <f t="shared" si="23"/>
        <v/>
      </c>
      <c r="S61" s="107" t="str">
        <f t="shared" si="27"/>
        <v/>
      </c>
      <c r="T61" s="104" t="str">
        <f>IF(C61="","",IF(Z45="Oui",IF(E22=1,ent1r*F22,ent2r*F22),0))</f>
        <v/>
      </c>
      <c r="U61" s="104" t="str">
        <f>IF(C61="","",IF(AA45="Oui",IF(E22=1,ent1r*F22,ent2r*F22),0))</f>
        <v/>
      </c>
      <c r="V61" s="104" t="str">
        <f>IF(E61="","",IF(AB45="Oui",IF(E22=1,ent1r*F22,ent2r*F22),0))</f>
        <v/>
      </c>
      <c r="W61" s="109" t="str">
        <f t="shared" si="24"/>
        <v/>
      </c>
      <c r="X61" s="220">
        <f t="shared" si="28"/>
        <v>0</v>
      </c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spans="1:45" s="30" customFormat="1" ht="15.75" x14ac:dyDescent="0.25">
      <c r="A62" s="23"/>
      <c r="B62" s="103" t="str">
        <f t="shared" si="11"/>
        <v/>
      </c>
      <c r="C62" s="103" t="str">
        <f t="shared" si="11"/>
        <v/>
      </c>
      <c r="D62" s="104" t="str">
        <f t="shared" si="12"/>
        <v/>
      </c>
      <c r="E62" s="105" t="str">
        <f t="shared" si="25"/>
        <v/>
      </c>
      <c r="F62" s="106" t="str">
        <f t="shared" si="13"/>
        <v/>
      </c>
      <c r="G62" s="107" t="str">
        <f t="shared" si="14"/>
        <v/>
      </c>
      <c r="H62" s="106" t="str">
        <f t="shared" si="15"/>
        <v/>
      </c>
      <c r="I62" s="105" t="str">
        <f t="shared" si="16"/>
        <v/>
      </c>
      <c r="J62" s="105" t="str">
        <f t="shared" si="26"/>
        <v/>
      </c>
      <c r="K62" s="105" t="str">
        <f t="shared" si="17"/>
        <v/>
      </c>
      <c r="L62" s="106"/>
      <c r="M62" s="106" t="str">
        <f t="shared" si="18"/>
        <v/>
      </c>
      <c r="N62" s="106" t="str">
        <f t="shared" si="19"/>
        <v/>
      </c>
      <c r="O62" s="106" t="str">
        <f t="shared" si="20"/>
        <v/>
      </c>
      <c r="P62" s="105" t="str">
        <f t="shared" si="21"/>
        <v/>
      </c>
      <c r="Q62" s="105" t="str">
        <f t="shared" si="22"/>
        <v/>
      </c>
      <c r="R62" s="106" t="str">
        <f t="shared" si="23"/>
        <v/>
      </c>
      <c r="S62" s="107" t="str">
        <f t="shared" si="27"/>
        <v/>
      </c>
      <c r="T62" s="104" t="str">
        <f>IF(C62="","",IF(Z46="Oui",IF(E23=1,ent1r*F23,ent2r*F23),0))</f>
        <v/>
      </c>
      <c r="U62" s="104" t="str">
        <f>IF(C62="","",IF(AA46="Oui",IF(E23=1,ent1r*F23,ent2r*F23),0))</f>
        <v/>
      </c>
      <c r="V62" s="104" t="str">
        <f>IF(E62="","",IF(AB46="Oui",IF(E23=1,ent1r*F23,ent2r*F23),0))</f>
        <v/>
      </c>
      <c r="W62" s="109" t="str">
        <f t="shared" si="24"/>
        <v/>
      </c>
      <c r="X62" s="220">
        <f t="shared" si="28"/>
        <v>0</v>
      </c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spans="1:45" s="30" customFormat="1" ht="15.75" x14ac:dyDescent="0.25">
      <c r="A63" s="23"/>
      <c r="B63" s="103" t="str">
        <f t="shared" si="11"/>
        <v/>
      </c>
      <c r="C63" s="103" t="str">
        <f t="shared" si="11"/>
        <v/>
      </c>
      <c r="D63" s="104" t="str">
        <f t="shared" si="12"/>
        <v/>
      </c>
      <c r="E63" s="105" t="str">
        <f t="shared" si="25"/>
        <v/>
      </c>
      <c r="F63" s="106" t="str">
        <f t="shared" si="13"/>
        <v/>
      </c>
      <c r="G63" s="107" t="str">
        <f t="shared" si="14"/>
        <v/>
      </c>
      <c r="H63" s="106" t="str">
        <f t="shared" si="15"/>
        <v/>
      </c>
      <c r="I63" s="105" t="str">
        <f t="shared" si="16"/>
        <v/>
      </c>
      <c r="J63" s="105" t="str">
        <f t="shared" si="26"/>
        <v/>
      </c>
      <c r="K63" s="105" t="str">
        <f t="shared" si="17"/>
        <v/>
      </c>
      <c r="L63" s="106"/>
      <c r="M63" s="106" t="str">
        <f t="shared" si="18"/>
        <v/>
      </c>
      <c r="N63" s="106" t="str">
        <f t="shared" si="19"/>
        <v/>
      </c>
      <c r="O63" s="106" t="str">
        <f t="shared" si="20"/>
        <v/>
      </c>
      <c r="P63" s="105" t="str">
        <f t="shared" si="21"/>
        <v/>
      </c>
      <c r="Q63" s="105" t="str">
        <f t="shared" si="22"/>
        <v/>
      </c>
      <c r="R63" s="106" t="str">
        <f t="shared" si="23"/>
        <v/>
      </c>
      <c r="S63" s="107" t="str">
        <f t="shared" si="27"/>
        <v/>
      </c>
      <c r="T63" s="104" t="str">
        <f>IF(C63="","",IF(Z47="Oui",IF(E24=1,ent1r*F24,ent2r*F24),0))</f>
        <v/>
      </c>
      <c r="U63" s="104" t="str">
        <f>IF(C63="","",IF(AA47="Oui",IF(E24=1,ent1r*F24,ent2r*F24),0))</f>
        <v/>
      </c>
      <c r="V63" s="104" t="str">
        <f>IF(E63="","",IF(AB47="Oui",IF(E24=1,ent1r*F24,ent2r*F24),0))</f>
        <v/>
      </c>
      <c r="W63" s="109" t="str">
        <f t="shared" si="24"/>
        <v/>
      </c>
      <c r="X63" s="220">
        <f t="shared" si="28"/>
        <v>0</v>
      </c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spans="1:45" s="30" customFormat="1" ht="15.75" x14ac:dyDescent="0.25">
      <c r="A64" s="23"/>
      <c r="B64" s="103" t="str">
        <f t="shared" si="11"/>
        <v/>
      </c>
      <c r="C64" s="103" t="str">
        <f t="shared" si="11"/>
        <v/>
      </c>
      <c r="D64" s="104" t="str">
        <f t="shared" si="12"/>
        <v/>
      </c>
      <c r="E64" s="105" t="str">
        <f t="shared" si="25"/>
        <v/>
      </c>
      <c r="F64" s="106" t="str">
        <f t="shared" si="13"/>
        <v/>
      </c>
      <c r="G64" s="107" t="str">
        <f t="shared" si="14"/>
        <v/>
      </c>
      <c r="H64" s="106" t="str">
        <f t="shared" si="15"/>
        <v/>
      </c>
      <c r="I64" s="105" t="str">
        <f t="shared" si="16"/>
        <v/>
      </c>
      <c r="J64" s="105" t="str">
        <f t="shared" si="26"/>
        <v/>
      </c>
      <c r="K64" s="105" t="str">
        <f t="shared" si="17"/>
        <v/>
      </c>
      <c r="L64" s="106"/>
      <c r="M64" s="106" t="str">
        <f t="shared" si="18"/>
        <v/>
      </c>
      <c r="N64" s="106" t="str">
        <f t="shared" si="19"/>
        <v/>
      </c>
      <c r="O64" s="106" t="str">
        <f t="shared" si="20"/>
        <v/>
      </c>
      <c r="P64" s="108" t="str">
        <f t="shared" si="21"/>
        <v/>
      </c>
      <c r="Q64" s="108" t="str">
        <f t="shared" si="22"/>
        <v/>
      </c>
      <c r="R64" s="106" t="str">
        <f t="shared" si="23"/>
        <v/>
      </c>
      <c r="S64" s="107" t="str">
        <f t="shared" si="27"/>
        <v/>
      </c>
      <c r="T64" s="104" t="str">
        <f>IF(C64="","",IF(Z48="Oui",IF(E25=1,ent1r*F25,ent2r*F25),0))</f>
        <v/>
      </c>
      <c r="U64" s="104" t="str">
        <f>IF(C64="","",IF(AA48="Oui",IF(E25=1,ent1r*F25,ent2r*F25),0))</f>
        <v/>
      </c>
      <c r="V64" s="104" t="str">
        <f>IF(E64="","",IF(AB48="Oui",IF(E25=1,ent1r*F25,ent2r*F25),0))</f>
        <v/>
      </c>
      <c r="W64" s="109" t="str">
        <f t="shared" si="24"/>
        <v/>
      </c>
      <c r="X64" s="220">
        <f t="shared" si="28"/>
        <v>0</v>
      </c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spans="1:45" s="30" customFormat="1" ht="15.75" x14ac:dyDescent="0.25">
      <c r="A65" s="23"/>
      <c r="B65" s="103" t="str">
        <f t="shared" ref="B65:C65" si="29">IF(B31="","",B31)</f>
        <v/>
      </c>
      <c r="C65" s="103" t="str">
        <f t="shared" si="29"/>
        <v/>
      </c>
      <c r="D65" s="104" t="str">
        <f t="shared" ref="D65" si="30">IF(C65="","",IF(D49="Oui",talus*D31,0))</f>
        <v/>
      </c>
      <c r="E65" s="105" t="str">
        <f t="shared" ref="E65" si="31">IF(C65="","",IF(E49="Non",0,IF(E31=1,ben1r*D31,ben2r*D31)))</f>
        <v/>
      </c>
      <c r="F65" s="106" t="str">
        <f t="shared" ref="F65" si="32">IF(C65="","",IF(F49="Oui",barb*D31,0))</f>
        <v/>
      </c>
      <c r="G65" s="107" t="str">
        <f t="shared" ref="G65" si="33">IF(C65="","",IF(G49="Oui",elec*D31,0))</f>
        <v/>
      </c>
      <c r="H65" s="106" t="str">
        <f t="shared" ref="H65" si="34">IF(C65="","",IF(H49="Oui",IF(E31=1,prep1r*D31,prep2r*D31),0))</f>
        <v/>
      </c>
      <c r="I65" s="105" t="str">
        <f t="shared" ref="I65" si="35">IF(C65="","",IF(E31=1,J49*plant1r+K49*plantvl1r+M49*plantmfr1r,J49*plant2r+K49*plantvl2r+M49*plantmfr2r))</f>
        <v/>
      </c>
      <c r="J65" s="105" t="str">
        <f t="shared" ref="J65" si="36">IF(C65="","",IF(N49="Non",0,IF(E31=1,F31*miseplant1r,F31*miseplant2r)))</f>
        <v/>
      </c>
      <c r="K65" s="105" t="str">
        <f t="shared" ref="K65" si="37">IF(D65="","",IF(O49="Non",0,IF(E31=1,D31*paill1r,D31*paill2r)))</f>
        <v/>
      </c>
      <c r="L65" s="106"/>
      <c r="M65" s="106" t="str">
        <f t="shared" ref="M65" si="38">IF(D65="","",IF(P49="Non",0,IF(E31=1,D31*posepaill1r,D31*posepaill2r)))</f>
        <v/>
      </c>
      <c r="N65" s="106" t="str">
        <f t="shared" ref="N65" si="39">IF(C65="","",IF(Q49="Oui",(IF(E31=1,protgg1r*R49,protgg2r*R49)),0))</f>
        <v/>
      </c>
      <c r="O65" s="106" t="str">
        <f t="shared" ref="O65" si="40">IF(C65="","",IF(S49="Oui",IF(E31=1,posegg1r*R49,posegg2r*R49),0))</f>
        <v/>
      </c>
      <c r="P65" s="108" t="str">
        <f t="shared" ref="P65" si="41">IF(C65="","",IF(T49="Oui",(IF(E31=1,protpg1r*W49,protpg2r*W49)),0))</f>
        <v/>
      </c>
      <c r="Q65" s="108" t="str">
        <f t="shared" ref="Q65" si="42">IF(C65="","",IF(S49="Oui",IF(E31=1,posepg1r*W49,posepg2r*W49),0))</f>
        <v/>
      </c>
      <c r="R65" s="106" t="str">
        <f t="shared" ref="R65" si="43">IF(C65="","",IF(Y49="Oui",IF(E31=1,F31*tric1r,F31*tric2r),0))</f>
        <v/>
      </c>
      <c r="S65" s="110" t="str">
        <f t="shared" ref="S65" si="44">IF(C65="","",IF(I49="Oui",IF(E31="Oui",tricpep1r*F31,tricpep2r*F31),0))</f>
        <v/>
      </c>
      <c r="T65" s="104" t="str">
        <f>IF(C65="","",IF(Z49="Oui",IF(E26=1,ent1r*F26,ent2r*F26),0))</f>
        <v/>
      </c>
      <c r="U65" s="104" t="str">
        <f>IF(C65="","",IF(AA49="Oui",IF(E26=1,ent1r*F26,ent2r*F26),0))</f>
        <v/>
      </c>
      <c r="V65" s="104" t="str">
        <f>IF(E65="","",IF(AB49="Oui",IF(E26=1,ent1r*F26,ent2r*F26),0))</f>
        <v/>
      </c>
      <c r="W65" s="109" t="str">
        <f t="shared" ref="W65" si="45">IF(C65="","",IF(AC49="Oui",IF(E31=1,taille1r*F31,taille2r*F31),0))</f>
        <v/>
      </c>
      <c r="X65" s="220">
        <f t="shared" si="28"/>
        <v>0</v>
      </c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1:45" s="30" customFormat="1" ht="15.75" x14ac:dyDescent="0.25">
      <c r="A66" s="6"/>
      <c r="B66" s="111" t="s">
        <v>26</v>
      </c>
      <c r="C66" s="112">
        <f>SUM(D66:W66)</f>
        <v>3892.75</v>
      </c>
      <c r="D66" s="113">
        <f t="shared" ref="D66:W66" si="46">SUM(D57:D65)</f>
        <v>0</v>
      </c>
      <c r="E66" s="113">
        <f t="shared" si="46"/>
        <v>0</v>
      </c>
      <c r="F66" s="113">
        <f t="shared" si="46"/>
        <v>0</v>
      </c>
      <c r="G66" s="113">
        <f t="shared" si="46"/>
        <v>300</v>
      </c>
      <c r="H66" s="113">
        <f t="shared" si="46"/>
        <v>458</v>
      </c>
      <c r="I66" s="113">
        <f t="shared" si="46"/>
        <v>1040.75</v>
      </c>
      <c r="J66" s="113">
        <f t="shared" si="46"/>
        <v>370</v>
      </c>
      <c r="K66" s="113">
        <f t="shared" si="46"/>
        <v>500</v>
      </c>
      <c r="L66" s="113"/>
      <c r="M66" s="113">
        <f t="shared" si="46"/>
        <v>364</v>
      </c>
      <c r="N66" s="113">
        <f t="shared" si="46"/>
        <v>0</v>
      </c>
      <c r="O66" s="113">
        <f t="shared" si="46"/>
        <v>0</v>
      </c>
      <c r="P66" s="113">
        <f t="shared" si="46"/>
        <v>0</v>
      </c>
      <c r="Q66" s="113">
        <f t="shared" si="46"/>
        <v>0</v>
      </c>
      <c r="R66" s="113">
        <f t="shared" si="46"/>
        <v>0</v>
      </c>
      <c r="S66" s="113">
        <f t="shared" si="46"/>
        <v>0</v>
      </c>
      <c r="T66" s="113">
        <f t="shared" si="46"/>
        <v>225.99999999999997</v>
      </c>
      <c r="U66" s="113">
        <f t="shared" ref="U66:V66" si="47">SUM(U57:U65)</f>
        <v>225.99999999999997</v>
      </c>
      <c r="V66" s="113">
        <f t="shared" si="47"/>
        <v>225.99999999999997</v>
      </c>
      <c r="W66" s="114">
        <f t="shared" si="46"/>
        <v>182</v>
      </c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1:45" s="30" customFormat="1" ht="15.7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1:45" s="30" customFormat="1" ht="15.75" x14ac:dyDescent="0.25">
      <c r="A68" s="6"/>
      <c r="B68" s="236" t="s">
        <v>60</v>
      </c>
      <c r="C68" s="236"/>
      <c r="D68" s="115">
        <f>SUM(D66:G66)</f>
        <v>300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1:45" s="30" customFormat="1" ht="15.75" x14ac:dyDescent="0.25">
      <c r="A69" s="6"/>
      <c r="B69" s="236" t="s">
        <v>61</v>
      </c>
      <c r="C69" s="236"/>
      <c r="D69" s="115">
        <f>SUM(H66:S66)</f>
        <v>2732.75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1:45" s="30" customFormat="1" ht="15.75" x14ac:dyDescent="0.25">
      <c r="A70" s="6"/>
      <c r="B70" s="236" t="s">
        <v>62</v>
      </c>
      <c r="C70" s="236"/>
      <c r="D70" s="115">
        <f>SUM(T66:W66)</f>
        <v>859.99999999999989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1:45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16"/>
      <c r="O71" s="117"/>
      <c r="P71" s="237" t="s">
        <v>63</v>
      </c>
      <c r="Q71" s="237"/>
      <c r="R71" s="117"/>
      <c r="S71" s="118"/>
      <c r="T71" s="1"/>
      <c r="U71" s="1"/>
      <c r="V71" s="1"/>
      <c r="W71" s="1"/>
      <c r="X71" s="1"/>
      <c r="Y71" s="1"/>
    </row>
    <row r="72" spans="1:4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19"/>
      <c r="O72" s="120"/>
      <c r="P72" s="120"/>
      <c r="Q72" s="120"/>
      <c r="R72" s="120"/>
      <c r="S72" s="121"/>
      <c r="T72" s="1"/>
      <c r="U72" s="1"/>
      <c r="V72" s="1"/>
      <c r="W72" s="1"/>
      <c r="X72" s="1"/>
      <c r="Y72" s="1"/>
    </row>
    <row r="73" spans="1:4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19"/>
      <c r="O73" s="120"/>
      <c r="P73" s="120"/>
      <c r="Q73" s="120"/>
      <c r="R73" s="120"/>
      <c r="S73" s="121"/>
      <c r="T73" s="1"/>
      <c r="U73" s="1"/>
      <c r="V73" s="1"/>
      <c r="W73" s="1"/>
      <c r="X73" s="1"/>
      <c r="Y73" s="1"/>
    </row>
    <row r="74" spans="1:4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19" t="s">
        <v>64</v>
      </c>
      <c r="O74" s="238"/>
      <c r="P74" s="238"/>
      <c r="Q74" s="120" t="s">
        <v>65</v>
      </c>
      <c r="R74" s="120"/>
      <c r="S74" s="121"/>
      <c r="T74" s="1"/>
      <c r="U74" s="1"/>
      <c r="V74" s="1"/>
      <c r="W74" s="1"/>
      <c r="X74" s="1"/>
      <c r="Y74" s="1"/>
    </row>
    <row r="75" spans="1:4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19"/>
      <c r="O75" s="120"/>
      <c r="P75" s="120"/>
      <c r="Q75" s="120"/>
      <c r="R75" s="120"/>
      <c r="S75" s="121"/>
      <c r="T75" s="1"/>
      <c r="U75" s="1"/>
      <c r="V75" s="1"/>
      <c r="W75" s="1"/>
      <c r="X75" s="1"/>
      <c r="Y75" s="1"/>
    </row>
    <row r="76" spans="1:4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39" t="s">
        <v>66</v>
      </c>
      <c r="O76" s="239"/>
      <c r="P76" s="120"/>
      <c r="Q76" s="120"/>
      <c r="R76" s="120"/>
      <c r="S76" s="121"/>
      <c r="T76" s="1"/>
      <c r="U76" s="1"/>
      <c r="V76" s="1"/>
      <c r="W76" s="1"/>
      <c r="X76" s="1"/>
      <c r="Y76" s="1"/>
    </row>
    <row r="77" spans="1:4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19"/>
      <c r="O77" s="120"/>
      <c r="P77" s="120"/>
      <c r="Q77" s="120"/>
      <c r="R77" s="120"/>
      <c r="S77" s="121"/>
      <c r="T77" s="1"/>
      <c r="U77" s="1"/>
      <c r="V77" s="1"/>
      <c r="W77" s="1"/>
      <c r="X77" s="1"/>
      <c r="Y77" s="1"/>
    </row>
    <row r="78" spans="1:4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22"/>
      <c r="O78" s="123"/>
      <c r="P78" s="123"/>
      <c r="Q78" s="123"/>
      <c r="R78" s="123"/>
      <c r="S78" s="124"/>
      <c r="T78" s="1"/>
      <c r="U78" s="1"/>
      <c r="V78" s="1"/>
      <c r="W78" s="1"/>
      <c r="X78" s="1"/>
      <c r="Y78" s="1"/>
    </row>
    <row r="79" spans="1:4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8"/>
      <c r="N79" s="8"/>
      <c r="O79" s="8"/>
      <c r="P79" s="8"/>
      <c r="Q79" s="8"/>
      <c r="R79" s="8"/>
      <c r="S79" s="8"/>
      <c r="T79" s="8"/>
      <c r="U79" s="8"/>
      <c r="V79" s="8"/>
      <c r="W79" s="1"/>
      <c r="X79" s="1"/>
      <c r="Y79" s="1"/>
    </row>
    <row r="80" spans="1:4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8"/>
      <c r="N80" s="8"/>
      <c r="O80" s="8"/>
      <c r="P80" s="8"/>
      <c r="Q80" s="8"/>
      <c r="R80" s="8"/>
      <c r="S80" s="8"/>
      <c r="T80" s="8"/>
      <c r="U80" s="8"/>
      <c r="V80" s="8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8"/>
      <c r="N81" s="8"/>
      <c r="O81" s="8"/>
      <c r="P81" s="8"/>
      <c r="Q81" s="8"/>
      <c r="R81" s="8"/>
      <c r="S81" s="8"/>
      <c r="T81" s="8"/>
      <c r="U81" s="8"/>
      <c r="V81" s="8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8"/>
      <c r="N82" s="235"/>
      <c r="O82" s="235"/>
      <c r="P82" s="235"/>
      <c r="Q82" s="235"/>
      <c r="R82" s="235"/>
      <c r="S82" s="235"/>
      <c r="T82" s="8"/>
      <c r="U82" s="8"/>
      <c r="V82" s="8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8"/>
      <c r="N83" s="8"/>
      <c r="O83" s="8"/>
      <c r="P83" s="8"/>
      <c r="Q83" s="8"/>
      <c r="R83" s="8"/>
      <c r="S83" s="8"/>
      <c r="T83" s="8"/>
      <c r="U83" s="8"/>
      <c r="V83" s="8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8"/>
      <c r="N84" s="8"/>
      <c r="O84" s="8"/>
      <c r="P84" s="8"/>
      <c r="Q84" s="8"/>
      <c r="R84" s="8"/>
      <c r="S84" s="8"/>
      <c r="T84" s="8"/>
      <c r="U84" s="8"/>
      <c r="V84" s="8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26"/>
      <c r="L85" s="12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s="1" customFormat="1" x14ac:dyDescent="0.25"/>
    <row r="96" spans="1:25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</sheetData>
  <dataConsolidate/>
  <mergeCells count="37">
    <mergeCell ref="C8:F8"/>
    <mergeCell ref="B16:C16"/>
    <mergeCell ref="D16:J16"/>
    <mergeCell ref="D38:G38"/>
    <mergeCell ref="H38:Y38"/>
    <mergeCell ref="Z38:AC38"/>
    <mergeCell ref="B39:C39"/>
    <mergeCell ref="J39:M39"/>
    <mergeCell ref="Q39:R39"/>
    <mergeCell ref="T39:W39"/>
    <mergeCell ref="D54:G54"/>
    <mergeCell ref="H54:S54"/>
    <mergeCell ref="T54:W54"/>
    <mergeCell ref="B55:C55"/>
    <mergeCell ref="D55:D56"/>
    <mergeCell ref="E55:E56"/>
    <mergeCell ref="F55:F56"/>
    <mergeCell ref="G55:G56"/>
    <mergeCell ref="H55:H56"/>
    <mergeCell ref="I55:I56"/>
    <mergeCell ref="J55:J56"/>
    <mergeCell ref="K55:K56"/>
    <mergeCell ref="M55:M56"/>
    <mergeCell ref="N55:N56"/>
    <mergeCell ref="O55:O56"/>
    <mergeCell ref="P55:P56"/>
    <mergeCell ref="Q55:Q56"/>
    <mergeCell ref="R55:R56"/>
    <mergeCell ref="S55:S56"/>
    <mergeCell ref="T55:W55"/>
    <mergeCell ref="B68:C68"/>
    <mergeCell ref="N82:S82"/>
    <mergeCell ref="B69:C69"/>
    <mergeCell ref="B70:C70"/>
    <mergeCell ref="P71:Q71"/>
    <mergeCell ref="O74:P74"/>
    <mergeCell ref="N76:O76"/>
  </mergeCells>
  <conditionalFormatting sqref="I18">
    <cfRule type="cellIs" dxfId="32" priority="2" operator="lessThan">
      <formula>$H$18*0.2</formula>
    </cfRule>
  </conditionalFormatting>
  <conditionalFormatting sqref="I19">
    <cfRule type="cellIs" dxfId="31" priority="3" operator="lessThan">
      <formula>$H$19*0.2</formula>
    </cfRule>
  </conditionalFormatting>
  <conditionalFormatting sqref="I20">
    <cfRule type="cellIs" dxfId="30" priority="4" operator="lessThan">
      <formula>$H$20*0.2</formula>
    </cfRule>
  </conditionalFormatting>
  <conditionalFormatting sqref="I21">
    <cfRule type="cellIs" dxfId="29" priority="5" operator="lessThan">
      <formula>$H$21*0.2</formula>
    </cfRule>
  </conditionalFormatting>
  <conditionalFormatting sqref="I22">
    <cfRule type="cellIs" dxfId="28" priority="6" operator="lessThan">
      <formula>$H$22*0.2</formula>
    </cfRule>
  </conditionalFormatting>
  <conditionalFormatting sqref="I23">
    <cfRule type="cellIs" dxfId="27" priority="7" operator="lessThan">
      <formula>$H$23*0.2</formula>
    </cfRule>
  </conditionalFormatting>
  <conditionalFormatting sqref="I24">
    <cfRule type="cellIs" dxfId="26" priority="8" operator="lessThan">
      <formula>$H$24*0.2</formula>
    </cfRule>
  </conditionalFormatting>
  <conditionalFormatting sqref="I25:I30">
    <cfRule type="cellIs" dxfId="25" priority="9" operator="lessThan">
      <formula>$H$25*0.2</formula>
    </cfRule>
  </conditionalFormatting>
  <conditionalFormatting sqref="I31">
    <cfRule type="cellIs" dxfId="24" priority="10" operator="lessThan">
      <formula>$H$31*0.2</formula>
    </cfRule>
  </conditionalFormatting>
  <conditionalFormatting sqref="I32">
    <cfRule type="cellIs" dxfId="23" priority="11" operator="lessThan">
      <formula>$H$32*0.2</formula>
    </cfRule>
  </conditionalFormatting>
  <conditionalFormatting sqref="J44">
    <cfRule type="cellIs" dxfId="22" priority="12" operator="greaterThan">
      <formula>$H$21*0.75</formula>
    </cfRule>
  </conditionalFormatting>
  <conditionalFormatting sqref="J45">
    <cfRule type="cellIs" dxfId="21" priority="13" operator="greaterThan">
      <formula>$H$22*0.75</formula>
    </cfRule>
  </conditionalFormatting>
  <conditionalFormatting sqref="J46">
    <cfRule type="cellIs" dxfId="20" priority="14" operator="greaterThan">
      <formula>$H$23*0.75</formula>
    </cfRule>
  </conditionalFormatting>
  <conditionalFormatting sqref="J47">
    <cfRule type="cellIs" dxfId="19" priority="15" operator="greaterThan">
      <formula>$H$24*0.75</formula>
    </cfRule>
  </conditionalFormatting>
  <conditionalFormatting sqref="J48">
    <cfRule type="cellIs" dxfId="18" priority="16" operator="greaterThan">
      <formula>$H$25*0.75</formula>
    </cfRule>
  </conditionalFormatting>
  <conditionalFormatting sqref="J49">
    <cfRule type="cellIs" dxfId="17" priority="17" operator="greaterThan">
      <formula>$H$31*0.75</formula>
    </cfRule>
  </conditionalFormatting>
  <conditionalFormatting sqref="J50">
    <cfRule type="cellIs" dxfId="16" priority="18" operator="greaterThan">
      <formula>$H$32*0.75</formula>
    </cfRule>
  </conditionalFormatting>
  <conditionalFormatting sqref="J41">
    <cfRule type="cellIs" dxfId="15" priority="19" operator="greaterThan">
      <formula>$H$18*0.75</formula>
    </cfRule>
  </conditionalFormatting>
  <conditionalFormatting sqref="J41:M41">
    <cfRule type="expression" dxfId="14" priority="20">
      <formula>$P$18&gt;$H$18</formula>
    </cfRule>
  </conditionalFormatting>
  <conditionalFormatting sqref="J42:M42">
    <cfRule type="expression" dxfId="13" priority="21">
      <formula>$P$19&gt;$H$19</formula>
    </cfRule>
  </conditionalFormatting>
  <conditionalFormatting sqref="J43:M43">
    <cfRule type="expression" dxfId="12" priority="22">
      <formula>$P$20&gt;$H$20</formula>
    </cfRule>
  </conditionalFormatting>
  <conditionalFormatting sqref="J44:M44">
    <cfRule type="expression" dxfId="11" priority="23">
      <formula>$P$21&gt;$H$21</formula>
    </cfRule>
  </conditionalFormatting>
  <conditionalFormatting sqref="J46:M46">
    <cfRule type="expression" dxfId="10" priority="24">
      <formula>$P$23&gt;$H$23</formula>
    </cfRule>
  </conditionalFormatting>
  <conditionalFormatting sqref="J45:M45">
    <cfRule type="expression" dxfId="9" priority="25">
      <formula>$P$22&gt;$I$22</formula>
    </cfRule>
  </conditionalFormatting>
  <conditionalFormatting sqref="J47:M47">
    <cfRule type="expression" dxfId="8" priority="26">
      <formula>$P$24&gt;$H$24</formula>
    </cfRule>
  </conditionalFormatting>
  <conditionalFormatting sqref="J48:M48">
    <cfRule type="expression" dxfId="7" priority="27">
      <formula>$P$25&gt;$H$25</formula>
    </cfRule>
  </conditionalFormatting>
  <conditionalFormatting sqref="J49:M49">
    <cfRule type="expression" dxfId="6" priority="28">
      <formula>$P$31&gt;$H$31</formula>
    </cfRule>
  </conditionalFormatting>
  <conditionalFormatting sqref="J50:M50">
    <cfRule type="expression" dxfId="5" priority="29">
      <formula>$P$32&gt;$H$32</formula>
    </cfRule>
  </conditionalFormatting>
  <conditionalFormatting sqref="J42">
    <cfRule type="cellIs" dxfId="4" priority="30" operator="greaterThan">
      <formula>$H$19*0.75</formula>
    </cfRule>
    <cfRule type="expression" dxfId="3" priority="31">
      <formula>IF(J$42&gt;H$19*0.75,1,0)</formula>
    </cfRule>
  </conditionalFormatting>
  <conditionalFormatting sqref="J43">
    <cfRule type="cellIs" dxfId="2" priority="32" operator="greaterThan">
      <formula>$H$20*0.75</formula>
    </cfRule>
    <cfRule type="expression" dxfId="1" priority="33">
      <formula>IF(J$43&gt;H$20*0.75,1,0)</formula>
    </cfRule>
  </conditionalFormatting>
  <dataValidations count="2">
    <dataValidation type="list" operator="equal" allowBlank="1" showInputMessage="1" showErrorMessage="1" sqref="D41:G50 I41:I50 N41:Q50 S41:V50 X41:AC50">
      <formula1>$O$5:$O$6</formula1>
      <formula2>0</formula2>
    </dataValidation>
    <dataValidation type="list" operator="equal" allowBlank="1" showInputMessage="1" showErrorMessage="1" sqref="E18:E32">
      <formula1>"1,2,3"</formula1>
    </dataValidation>
  </dataValidations>
  <pageMargins left="0.25" right="0.25" top="0.75" bottom="0.75" header="0.511811023622047" footer="0.511811023622047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36"/>
  <sheetViews>
    <sheetView zoomScale="85" zoomScaleNormal="85" workbookViewId="0">
      <selection activeCell="A44" sqref="A44:XFD44"/>
    </sheetView>
  </sheetViews>
  <sheetFormatPr baseColWidth="10" defaultColWidth="10.7109375" defaultRowHeight="15" x14ac:dyDescent="0.25"/>
  <cols>
    <col min="1" max="1" width="2.5703125" customWidth="1"/>
    <col min="2" max="2" width="16.5703125" customWidth="1"/>
    <col min="3" max="3" width="14.7109375" customWidth="1"/>
    <col min="4" max="4" width="15" customWidth="1"/>
    <col min="5" max="9" width="16.5703125" customWidth="1"/>
    <col min="10" max="10" width="14.7109375" customWidth="1"/>
    <col min="11" max="11" width="16.5703125" customWidth="1"/>
    <col min="12" max="12" width="14.5703125" customWidth="1"/>
    <col min="13" max="14" width="16.5703125" customWidth="1"/>
    <col min="15" max="15" width="15.28515625" customWidth="1"/>
    <col min="16" max="21" width="16.5703125" customWidth="1"/>
    <col min="22" max="42" width="15" customWidth="1"/>
  </cols>
  <sheetData>
    <row r="1" spans="1:51" s="1" customFormat="1" x14ac:dyDescent="0.25"/>
    <row r="2" spans="1:51" s="1" customFormat="1" x14ac:dyDescent="0.25">
      <c r="G2" s="3" t="s">
        <v>0</v>
      </c>
    </row>
    <row r="3" spans="1:51" s="1" customFormat="1" x14ac:dyDescent="0.25">
      <c r="G3" s="3" t="s">
        <v>1</v>
      </c>
    </row>
    <row r="4" spans="1:51" s="1" customFormat="1" x14ac:dyDescent="0.25">
      <c r="G4" s="4" t="s">
        <v>2</v>
      </c>
    </row>
    <row r="5" spans="1:51" s="1" customFormat="1" x14ac:dyDescent="0.25"/>
    <row r="6" spans="1:51" x14ac:dyDescent="0.25">
      <c r="A6" s="1"/>
      <c r="B6" s="1"/>
      <c r="C6" s="1"/>
      <c r="D6" s="1"/>
      <c r="E6" s="1"/>
      <c r="F6" s="1"/>
      <c r="G6" s="1"/>
      <c r="H6" s="1"/>
      <c r="I6" s="1"/>
      <c r="J6" s="2" t="s">
        <v>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x14ac:dyDescent="0.25">
      <c r="A7" s="1"/>
      <c r="C7" s="127"/>
      <c r="D7" s="127"/>
      <c r="E7" s="1"/>
      <c r="F7" s="1"/>
      <c r="G7" s="1"/>
      <c r="H7" s="1"/>
      <c r="I7" s="1"/>
      <c r="J7" s="2" t="s">
        <v>4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 t="s">
        <v>3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x14ac:dyDescent="0.25">
      <c r="A8" s="1"/>
      <c r="C8" s="127"/>
      <c r="D8" s="127"/>
      <c r="E8" s="1"/>
      <c r="F8" s="1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5.75" x14ac:dyDescent="0.25">
      <c r="A9" s="1"/>
      <c r="B9" s="6" t="s">
        <v>5</v>
      </c>
      <c r="C9" s="250"/>
      <c r="D9" s="250"/>
      <c r="E9" s="250"/>
      <c r="F9" s="250"/>
      <c r="G9" s="1"/>
      <c r="H9" s="1"/>
      <c r="I9" s="1"/>
      <c r="J9" s="1"/>
      <c r="K9" s="1"/>
      <c r="L9" s="1"/>
      <c r="M9" s="1"/>
      <c r="N9" s="1"/>
      <c r="O9" s="1"/>
      <c r="P9" s="2">
        <f>K60+L60</f>
        <v>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51" ht="15.75" x14ac:dyDescent="0.25">
      <c r="A10" s="1"/>
      <c r="B10" s="128" t="s">
        <v>67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9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9"/>
      <c r="C11" s="1" t="s">
        <v>6</v>
      </c>
      <c r="D11" s="1"/>
      <c r="E11" s="1"/>
      <c r="F11" s="130"/>
      <c r="G11" s="266"/>
      <c r="H11" s="266"/>
      <c r="I11" s="266"/>
      <c r="J11" s="266"/>
      <c r="K11" s="8"/>
      <c r="L11" s="8"/>
      <c r="M11" s="8"/>
      <c r="N11" s="8"/>
      <c r="O11" s="8"/>
      <c r="P11" s="8"/>
      <c r="Q11" s="1"/>
      <c r="R11" s="1"/>
      <c r="S11" s="1"/>
      <c r="T11" s="1"/>
      <c r="U11" s="129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x14ac:dyDescent="0.25">
      <c r="A12" s="1"/>
      <c r="B12" s="10"/>
      <c r="C12" s="11" t="s">
        <v>7</v>
      </c>
      <c r="D12" s="1"/>
      <c r="E12" s="1"/>
      <c r="F12" s="130"/>
      <c r="G12" s="131"/>
      <c r="H12" s="131"/>
      <c r="I12" s="131"/>
      <c r="J12" s="131"/>
      <c r="K12" s="8"/>
      <c r="L12" s="8"/>
      <c r="M12" s="8"/>
      <c r="N12" s="8"/>
      <c r="O12" s="8"/>
      <c r="P12" s="8"/>
      <c r="Q12" s="1"/>
      <c r="R12" s="1"/>
      <c r="S12" s="1"/>
      <c r="T12" s="1"/>
      <c r="U12" s="129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x14ac:dyDescent="0.25">
      <c r="A13" s="1"/>
      <c r="B13" s="12" t="s">
        <v>8</v>
      </c>
      <c r="C13" s="8" t="s">
        <v>9</v>
      </c>
      <c r="D13" s="1"/>
      <c r="E13" s="1"/>
      <c r="F13" s="130"/>
      <c r="G13" s="131"/>
      <c r="H13" s="131"/>
      <c r="I13" s="131"/>
      <c r="J13" s="131"/>
      <c r="K13" s="8"/>
      <c r="L13" s="8"/>
      <c r="M13" s="8"/>
      <c r="N13" s="8"/>
      <c r="O13" s="8"/>
      <c r="P13" s="8"/>
      <c r="Q13" s="1"/>
      <c r="R13" s="1"/>
      <c r="S13" s="1"/>
      <c r="T13" s="1"/>
      <c r="U13" s="129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25">
      <c r="A14" s="1"/>
      <c r="B14" s="130"/>
      <c r="C14" s="130"/>
      <c r="D14" s="130"/>
      <c r="E14" s="130"/>
      <c r="F14" s="130"/>
      <c r="G14" s="131"/>
      <c r="H14" s="131"/>
      <c r="I14" s="131"/>
      <c r="J14" s="131"/>
      <c r="K14" s="8"/>
      <c r="L14" s="8"/>
      <c r="M14" s="8"/>
      <c r="N14" s="8"/>
      <c r="O14" s="8"/>
      <c r="P14" s="8"/>
      <c r="Q14" s="1"/>
      <c r="R14" s="1"/>
      <c r="S14" s="1"/>
      <c r="T14" s="1"/>
      <c r="U14" s="129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x14ac:dyDescent="0.25">
      <c r="A15" s="1"/>
      <c r="B15" s="130"/>
      <c r="C15" s="130"/>
      <c r="D15" s="130"/>
      <c r="E15" s="130"/>
      <c r="F15" s="130"/>
      <c r="G15" s="131"/>
      <c r="H15" s="131"/>
      <c r="I15" s="131"/>
      <c r="J15" s="131"/>
      <c r="K15" s="8"/>
      <c r="L15" s="8"/>
      <c r="M15" s="8"/>
      <c r="N15" s="8"/>
      <c r="O15" s="8"/>
      <c r="P15" s="8"/>
      <c r="Q15" s="1"/>
      <c r="R15" s="1"/>
      <c r="S15" s="1"/>
      <c r="T15" s="1"/>
      <c r="U15" s="129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30" customHeight="1" x14ac:dyDescent="0.25">
      <c r="A16" s="132"/>
      <c r="B16" s="263" t="s">
        <v>13</v>
      </c>
      <c r="C16" s="263"/>
      <c r="D16" s="263"/>
      <c r="E16" s="263"/>
      <c r="F16" s="263"/>
      <c r="G16" s="267" t="s">
        <v>35</v>
      </c>
      <c r="H16" s="267"/>
      <c r="I16" s="265" t="s">
        <v>38</v>
      </c>
      <c r="J16" s="265"/>
      <c r="K16" s="263" t="s">
        <v>37</v>
      </c>
      <c r="L16" s="263"/>
      <c r="M16" s="263"/>
      <c r="N16" s="263"/>
      <c r="O16" s="263"/>
      <c r="P16" s="263"/>
      <c r="Q16" s="264" t="s">
        <v>68</v>
      </c>
      <c r="R16" s="264"/>
      <c r="S16" s="264"/>
      <c r="T16" s="264"/>
      <c r="U16" s="133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25.5" x14ac:dyDescent="0.25">
      <c r="A17" s="18"/>
      <c r="B17" s="134" t="s">
        <v>16</v>
      </c>
      <c r="C17" s="134" t="s">
        <v>69</v>
      </c>
      <c r="D17" s="134" t="s">
        <v>70</v>
      </c>
      <c r="E17" s="134" t="s">
        <v>71</v>
      </c>
      <c r="F17" s="134" t="s">
        <v>72</v>
      </c>
      <c r="G17" s="135" t="s">
        <v>73</v>
      </c>
      <c r="H17" s="136"/>
      <c r="I17" s="135" t="s">
        <v>73</v>
      </c>
      <c r="J17" s="136"/>
      <c r="K17" s="137" t="s">
        <v>74</v>
      </c>
      <c r="L17" s="138" t="s">
        <v>75</v>
      </c>
      <c r="M17" s="139" t="s">
        <v>76</v>
      </c>
      <c r="N17" s="139" t="s">
        <v>250</v>
      </c>
      <c r="O17" s="140" t="s">
        <v>77</v>
      </c>
      <c r="P17" s="137" t="s">
        <v>78</v>
      </c>
      <c r="Q17" s="135" t="s">
        <v>73</v>
      </c>
      <c r="R17" s="138" t="s">
        <v>79</v>
      </c>
      <c r="S17" s="135" t="s">
        <v>73</v>
      </c>
      <c r="T17" s="137" t="s">
        <v>80</v>
      </c>
      <c r="U17" s="14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x14ac:dyDescent="0.25">
      <c r="A18" s="142"/>
      <c r="B18" s="143" t="s">
        <v>81</v>
      </c>
      <c r="C18" s="7">
        <v>2</v>
      </c>
      <c r="D18" s="143">
        <v>0.5</v>
      </c>
      <c r="E18" s="7">
        <v>70</v>
      </c>
      <c r="F18" s="144">
        <f t="shared" ref="F18:F30" si="0">IF(B18="","",E18/C18)</f>
        <v>35</v>
      </c>
      <c r="G18" s="145" t="s">
        <v>3</v>
      </c>
      <c r="H18" s="146">
        <f t="shared" ref="H18:H30" si="1">IF(E18="","",IF(G18="Non",0,E18*agrosol))</f>
        <v>238.70000000000002</v>
      </c>
      <c r="I18" s="145" t="s">
        <v>3</v>
      </c>
      <c r="J18" s="146">
        <f t="shared" ref="J18:J30" si="2">IF(E18="","",IF(I18="Non",0,E18*agroplt))</f>
        <v>226.8</v>
      </c>
      <c r="K18" s="147">
        <v>10</v>
      </c>
      <c r="L18" s="148">
        <v>10</v>
      </c>
      <c r="M18" s="148">
        <v>10</v>
      </c>
      <c r="N18" s="148">
        <v>11</v>
      </c>
      <c r="O18" s="149">
        <v>10</v>
      </c>
      <c r="P18" s="150">
        <v>10</v>
      </c>
      <c r="Q18" s="151" t="s">
        <v>3</v>
      </c>
      <c r="R18" s="146">
        <f>IF(E18="","",IF(Q18="Non",0,E18*agrpaill))</f>
        <v>185.5</v>
      </c>
      <c r="S18" s="145" t="s">
        <v>3</v>
      </c>
      <c r="T18" s="152">
        <f>IF(E18="","",IF(S18="Non",0,E18*agrpopaill))</f>
        <v>131.6</v>
      </c>
      <c r="U18" s="153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5">
      <c r="A19" s="142"/>
      <c r="B19" s="154"/>
      <c r="C19" s="154"/>
      <c r="D19" s="154"/>
      <c r="E19" s="154"/>
      <c r="F19" s="144" t="str">
        <f t="shared" si="0"/>
        <v/>
      </c>
      <c r="G19" s="145"/>
      <c r="H19" s="146" t="str">
        <f t="shared" si="1"/>
        <v/>
      </c>
      <c r="I19" s="145"/>
      <c r="J19" s="146" t="str">
        <f t="shared" si="2"/>
        <v/>
      </c>
      <c r="K19" s="147"/>
      <c r="L19" s="148"/>
      <c r="M19" s="148"/>
      <c r="N19" s="148"/>
      <c r="O19" s="149"/>
      <c r="P19" s="150"/>
      <c r="Q19" s="151"/>
      <c r="R19" s="146" t="str">
        <f>IF(E19="","",IF(Q19="Non",0,E19*agrpaill))</f>
        <v/>
      </c>
      <c r="S19" s="151" t="s">
        <v>4</v>
      </c>
      <c r="T19" s="152" t="str">
        <f>IF(E19="","",IF(S19="Non",0,E19*agrpopaill))</f>
        <v/>
      </c>
      <c r="U19" s="153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x14ac:dyDescent="0.25">
      <c r="A20" s="142"/>
      <c r="B20" s="143"/>
      <c r="C20" s="7"/>
      <c r="D20" s="143"/>
      <c r="E20" s="7"/>
      <c r="F20" s="144" t="str">
        <f t="shared" si="0"/>
        <v/>
      </c>
      <c r="G20" s="145"/>
      <c r="H20" s="146" t="str">
        <f t="shared" si="1"/>
        <v/>
      </c>
      <c r="I20" s="145"/>
      <c r="J20" s="146" t="str">
        <f t="shared" si="2"/>
        <v/>
      </c>
      <c r="K20" s="147"/>
      <c r="L20" s="148"/>
      <c r="M20" s="148"/>
      <c r="N20" s="148"/>
      <c r="O20" s="149"/>
      <c r="P20" s="150"/>
      <c r="Q20" s="151"/>
      <c r="R20" s="146" t="str">
        <f>IF(E20="","",IF(Q20="Non",0,E20*agrpaill))</f>
        <v/>
      </c>
      <c r="S20" s="151"/>
      <c r="T20" s="152" t="str">
        <f>IF(E20="","",IF(S20="Non",0,E20*agrpopaill))</f>
        <v/>
      </c>
      <c r="U20" s="153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x14ac:dyDescent="0.25">
      <c r="A21" s="142"/>
      <c r="B21" s="143"/>
      <c r="C21" s="7"/>
      <c r="D21" s="143"/>
      <c r="E21" s="7"/>
      <c r="F21" s="144" t="str">
        <f t="shared" si="0"/>
        <v/>
      </c>
      <c r="G21" s="145"/>
      <c r="H21" s="146" t="str">
        <f t="shared" si="1"/>
        <v/>
      </c>
      <c r="I21" s="145"/>
      <c r="J21" s="146" t="str">
        <f t="shared" si="2"/>
        <v/>
      </c>
      <c r="K21" s="147"/>
      <c r="L21" s="148"/>
      <c r="M21" s="148"/>
      <c r="N21" s="148"/>
      <c r="O21" s="149"/>
      <c r="P21" s="150"/>
      <c r="Q21" s="151"/>
      <c r="R21" s="146" t="str">
        <f>IF(E21="","",IF(Q21="Non",0,E21*agrpaill))</f>
        <v/>
      </c>
      <c r="S21" s="151"/>
      <c r="T21" s="152" t="str">
        <f>IF(E21="","",IF(S21="Non",0,E21*agrpopaill))</f>
        <v/>
      </c>
      <c r="U21" s="153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x14ac:dyDescent="0.25">
      <c r="A22" s="142"/>
      <c r="B22" s="143"/>
      <c r="C22" s="7"/>
      <c r="D22" s="143"/>
      <c r="E22" s="7"/>
      <c r="F22" s="144"/>
      <c r="G22" s="145"/>
      <c r="H22" s="146"/>
      <c r="I22" s="145"/>
      <c r="J22" s="146"/>
      <c r="K22" s="147"/>
      <c r="L22" s="148"/>
      <c r="M22" s="148"/>
      <c r="N22" s="148"/>
      <c r="O22" s="149"/>
      <c r="P22" s="150"/>
      <c r="Q22" s="151"/>
      <c r="R22" s="146"/>
      <c r="S22" s="151"/>
      <c r="T22" s="152"/>
      <c r="U22" s="153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x14ac:dyDescent="0.25">
      <c r="A23" s="142"/>
      <c r="B23" s="143"/>
      <c r="C23" s="7"/>
      <c r="D23" s="143"/>
      <c r="E23" s="7"/>
      <c r="F23" s="144"/>
      <c r="G23" s="145"/>
      <c r="H23" s="146"/>
      <c r="I23" s="145"/>
      <c r="J23" s="146"/>
      <c r="K23" s="147"/>
      <c r="L23" s="148"/>
      <c r="M23" s="148"/>
      <c r="N23" s="148"/>
      <c r="O23" s="149"/>
      <c r="P23" s="150"/>
      <c r="Q23" s="151"/>
      <c r="R23" s="146"/>
      <c r="S23" s="151"/>
      <c r="T23" s="152"/>
      <c r="U23" s="153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x14ac:dyDescent="0.25">
      <c r="A24" s="142"/>
      <c r="B24" s="143"/>
      <c r="C24" s="7"/>
      <c r="D24" s="143"/>
      <c r="E24" s="7"/>
      <c r="F24" s="144"/>
      <c r="G24" s="145"/>
      <c r="H24" s="146"/>
      <c r="I24" s="145"/>
      <c r="J24" s="146"/>
      <c r="K24" s="147"/>
      <c r="L24" s="148"/>
      <c r="M24" s="148"/>
      <c r="N24" s="148"/>
      <c r="O24" s="149"/>
      <c r="P24" s="150"/>
      <c r="Q24" s="151"/>
      <c r="R24" s="146"/>
      <c r="S24" s="151"/>
      <c r="T24" s="152"/>
      <c r="U24" s="153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x14ac:dyDescent="0.25">
      <c r="A25" s="142"/>
      <c r="B25" s="143"/>
      <c r="C25" s="221"/>
      <c r="D25" s="143"/>
      <c r="E25" s="221"/>
      <c r="F25" s="144"/>
      <c r="G25" s="145"/>
      <c r="H25" s="146"/>
      <c r="I25" s="145"/>
      <c r="J25" s="146"/>
      <c r="K25" s="147"/>
      <c r="L25" s="148"/>
      <c r="M25" s="148"/>
      <c r="N25" s="148"/>
      <c r="O25" s="149"/>
      <c r="P25" s="150"/>
      <c r="Q25" s="151"/>
      <c r="R25" s="146"/>
      <c r="S25" s="151"/>
      <c r="T25" s="222"/>
      <c r="U25" s="153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x14ac:dyDescent="0.25">
      <c r="A26" s="142"/>
      <c r="B26" s="143"/>
      <c r="C26" s="221"/>
      <c r="D26" s="143"/>
      <c r="E26" s="221"/>
      <c r="F26" s="144"/>
      <c r="G26" s="145"/>
      <c r="H26" s="146"/>
      <c r="I26" s="145"/>
      <c r="J26" s="146"/>
      <c r="K26" s="147"/>
      <c r="L26" s="148"/>
      <c r="M26" s="148"/>
      <c r="N26" s="148"/>
      <c r="O26" s="149"/>
      <c r="P26" s="150"/>
      <c r="Q26" s="151"/>
      <c r="R26" s="146"/>
      <c r="S26" s="151"/>
      <c r="T26" s="222"/>
      <c r="U26" s="153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x14ac:dyDescent="0.25">
      <c r="A27" s="142"/>
      <c r="B27" s="143"/>
      <c r="C27" s="221"/>
      <c r="D27" s="143"/>
      <c r="E27" s="221"/>
      <c r="F27" s="144"/>
      <c r="G27" s="145"/>
      <c r="H27" s="146"/>
      <c r="I27" s="145"/>
      <c r="J27" s="146"/>
      <c r="K27" s="147"/>
      <c r="L27" s="148"/>
      <c r="M27" s="148"/>
      <c r="N27" s="148"/>
      <c r="O27" s="149"/>
      <c r="P27" s="150"/>
      <c r="Q27" s="151"/>
      <c r="R27" s="146"/>
      <c r="S27" s="151"/>
      <c r="T27" s="222"/>
      <c r="U27" s="153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x14ac:dyDescent="0.25">
      <c r="A28" s="142"/>
      <c r="B28" s="143"/>
      <c r="C28" s="221"/>
      <c r="D28" s="143"/>
      <c r="E28" s="221"/>
      <c r="F28" s="144"/>
      <c r="G28" s="145"/>
      <c r="H28" s="146"/>
      <c r="I28" s="145"/>
      <c r="J28" s="146"/>
      <c r="K28" s="147"/>
      <c r="L28" s="148"/>
      <c r="M28" s="148"/>
      <c r="N28" s="148"/>
      <c r="O28" s="149"/>
      <c r="P28" s="150"/>
      <c r="Q28" s="151"/>
      <c r="R28" s="146"/>
      <c r="S28" s="151"/>
      <c r="T28" s="222"/>
      <c r="U28" s="153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x14ac:dyDescent="0.25">
      <c r="A29" s="142"/>
      <c r="B29" s="143"/>
      <c r="C29" s="7"/>
      <c r="D29" s="143"/>
      <c r="E29" s="7"/>
      <c r="F29" s="144" t="str">
        <f t="shared" si="0"/>
        <v/>
      </c>
      <c r="G29" s="145"/>
      <c r="H29" s="146" t="str">
        <f t="shared" si="1"/>
        <v/>
      </c>
      <c r="I29" s="145"/>
      <c r="J29" s="146" t="str">
        <f t="shared" si="2"/>
        <v/>
      </c>
      <c r="K29" s="147"/>
      <c r="L29" s="148"/>
      <c r="M29" s="148"/>
      <c r="N29" s="148"/>
      <c r="O29" s="149"/>
      <c r="P29" s="150"/>
      <c r="Q29" s="151"/>
      <c r="R29" s="146" t="str">
        <f>IF(E29="","",IF(Q29="Non",0,E29*agrpaill))</f>
        <v/>
      </c>
      <c r="S29" s="151"/>
      <c r="T29" s="152" t="str">
        <f>IF(E29="","",IF(S29="Non",0,E29*agrpopaill))</f>
        <v/>
      </c>
      <c r="U29" s="153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x14ac:dyDescent="0.25">
      <c r="A30" s="1"/>
      <c r="B30" s="155"/>
      <c r="C30" s="156"/>
      <c r="D30" s="157"/>
      <c r="E30" s="156"/>
      <c r="F30" s="144" t="str">
        <f t="shared" si="0"/>
        <v/>
      </c>
      <c r="G30" s="145"/>
      <c r="H30" s="158" t="str">
        <f t="shared" si="1"/>
        <v/>
      </c>
      <c r="I30" s="145"/>
      <c r="J30" s="158" t="str">
        <f t="shared" si="2"/>
        <v/>
      </c>
      <c r="K30" s="159"/>
      <c r="L30" s="160"/>
      <c r="M30" s="160"/>
      <c r="N30" s="160"/>
      <c r="O30" s="161"/>
      <c r="P30" s="162"/>
      <c r="Q30" s="151"/>
      <c r="R30" s="146" t="str">
        <f>IF(E30="","",IF(Q30="Non",0,E30*agrpaill))</f>
        <v/>
      </c>
      <c r="S30" s="151"/>
      <c r="T30" s="152" t="str">
        <f>IF(E30="","",IF(S30="Non",0,E30*agrpopaill))</f>
        <v/>
      </c>
      <c r="U30" s="153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x14ac:dyDescent="0.25">
      <c r="A31" s="1"/>
      <c r="B31" s="163" t="s">
        <v>26</v>
      </c>
      <c r="C31" s="164">
        <f>SUM(C18:C30)</f>
        <v>2</v>
      </c>
      <c r="D31" s="164">
        <f>SUM(D18:D30)</f>
        <v>0.5</v>
      </c>
      <c r="E31" s="164">
        <f>SUM(E18:E30)</f>
        <v>70</v>
      </c>
      <c r="F31" s="164">
        <f>SUM(F18:F30)</f>
        <v>35</v>
      </c>
      <c r="G31" s="165"/>
      <c r="H31" s="166">
        <f>SUM(H18:H30)</f>
        <v>238.70000000000002</v>
      </c>
      <c r="I31" s="167"/>
      <c r="J31" s="168">
        <f>SUM(J18:J30)</f>
        <v>226.8</v>
      </c>
      <c r="K31" s="169">
        <f>SUM(K18:K30)*agrplss</f>
        <v>24.2</v>
      </c>
      <c r="L31" s="169">
        <f>SUM(L18:L30)*agrvl</f>
        <v>36</v>
      </c>
      <c r="M31" s="169">
        <f>SUM(M18:M30)*agrmfr</f>
        <v>29.1</v>
      </c>
      <c r="N31" s="169">
        <f>SUM(N18:N30)*agrfru</f>
        <v>258.28000000000003</v>
      </c>
      <c r="O31" s="169">
        <f>SUM(O18:O30)*agrarbu</f>
        <v>19</v>
      </c>
      <c r="P31" s="169">
        <f>SUM(P18:P30)*agrarbuvl</f>
        <v>22.1</v>
      </c>
      <c r="Q31" s="165"/>
      <c r="R31" s="166">
        <f>SUM(R18:R30)</f>
        <v>185.5</v>
      </c>
      <c r="S31" s="165"/>
      <c r="T31" s="170">
        <f>SUM(T18:T30)</f>
        <v>131.6</v>
      </c>
      <c r="U31" s="17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29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5" customHeight="1" x14ac:dyDescent="0.25">
      <c r="B33" s="265" t="s">
        <v>82</v>
      </c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3" t="s">
        <v>83</v>
      </c>
      <c r="R33" s="263"/>
      <c r="S33" s="263"/>
      <c r="T33" s="263"/>
      <c r="U33" s="129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51" x14ac:dyDescent="0.25">
      <c r="A34" s="172"/>
      <c r="B34" s="173" t="s">
        <v>73</v>
      </c>
      <c r="C34" s="139" t="s">
        <v>84</v>
      </c>
      <c r="D34" s="135" t="s">
        <v>73</v>
      </c>
      <c r="E34" s="139" t="s">
        <v>85</v>
      </c>
      <c r="F34" s="135" t="s">
        <v>73</v>
      </c>
      <c r="G34" s="137" t="s">
        <v>45</v>
      </c>
      <c r="H34" s="135" t="s">
        <v>73</v>
      </c>
      <c r="I34" s="137" t="s">
        <v>36</v>
      </c>
      <c r="J34" s="135" t="s">
        <v>73</v>
      </c>
      <c r="K34" s="137" t="s">
        <v>86</v>
      </c>
      <c r="L34" s="135" t="s">
        <v>73</v>
      </c>
      <c r="M34" s="255" t="s">
        <v>87</v>
      </c>
      <c r="N34" s="256"/>
      <c r="O34" s="135" t="s">
        <v>73</v>
      </c>
      <c r="P34" s="137" t="s">
        <v>88</v>
      </c>
      <c r="Q34" s="135" t="s">
        <v>73</v>
      </c>
      <c r="R34" s="137" t="s">
        <v>89</v>
      </c>
      <c r="S34" s="135" t="s">
        <v>73</v>
      </c>
      <c r="T34" s="137" t="s">
        <v>90</v>
      </c>
      <c r="U34" s="129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x14ac:dyDescent="0.25">
      <c r="A35" s="142"/>
      <c r="B35" s="145" t="s">
        <v>3</v>
      </c>
      <c r="C35" s="146">
        <f>IF(E18="","",IF(B35="Non",0,E18*agrprotgg))</f>
        <v>336</v>
      </c>
      <c r="D35" s="145" t="s">
        <v>3</v>
      </c>
      <c r="E35" s="146">
        <f>IF(E18="","",IF(D35="Non",0,E18*agrposegg))</f>
        <v>154.69999999999999</v>
      </c>
      <c r="F35" s="145" t="s">
        <v>3</v>
      </c>
      <c r="G35" s="146">
        <f>IF(E18="","",IF(F35="Non",0,E18*agrtrico))</f>
        <v>50.4</v>
      </c>
      <c r="H35" s="145" t="s">
        <v>3</v>
      </c>
      <c r="I35" s="146">
        <f>IF(E18="","",IF(H35="Non",0,E18*agrtricopep))</f>
        <v>15.4</v>
      </c>
      <c r="J35" s="145" t="s">
        <v>3</v>
      </c>
      <c r="K35" s="146">
        <f>IF(E18="","",IF(J35="Non",0,E18*agrper))</f>
        <v>138.6</v>
      </c>
      <c r="L35" s="145" t="s">
        <v>3</v>
      </c>
      <c r="M35" s="259">
        <f>IF(E18="","",IF(L35="Non",0,E18*agrdom))</f>
        <v>1352.4</v>
      </c>
      <c r="N35" s="260"/>
      <c r="O35" s="145" t="s">
        <v>3</v>
      </c>
      <c r="P35" s="174">
        <f>IF(E18="","",IF(O35="Non",0,E18*agrposedom))</f>
        <v>350</v>
      </c>
      <c r="Q35" s="145" t="s">
        <v>3</v>
      </c>
      <c r="R35" s="175">
        <f>IF(E18="","",IF(Q35="Non",0,E18*agrent))</f>
        <v>315.7</v>
      </c>
      <c r="S35" s="145" t="s">
        <v>3</v>
      </c>
      <c r="T35" s="175">
        <f>IF(E18="","",IF(S35="Non",0,E18*agrfor))</f>
        <v>63.7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x14ac:dyDescent="0.25">
      <c r="A36" s="142"/>
      <c r="B36" s="145"/>
      <c r="C36" s="146" t="str">
        <f>IF(E19="","",IF(B36="Non",0,E19*agrprotgg))</f>
        <v/>
      </c>
      <c r="D36" s="145"/>
      <c r="E36" s="146" t="str">
        <f>IF(E19="","",IF(D36="Non",0,E19*agrposegg))</f>
        <v/>
      </c>
      <c r="F36" s="145"/>
      <c r="G36" s="146" t="str">
        <f>IF(E19="","",IF(F36="Non",0,E19*agrtrico))</f>
        <v/>
      </c>
      <c r="H36" s="145"/>
      <c r="I36" s="146" t="str">
        <f>IF(E19="","",IF(H36="Non",0,E19*agrtricopep))</f>
        <v/>
      </c>
      <c r="J36" s="145"/>
      <c r="K36" s="146" t="str">
        <f>IF(E19="","",IF(J36="Non",0,E19*agrper))</f>
        <v/>
      </c>
      <c r="L36" s="145"/>
      <c r="M36" s="259" t="str">
        <f>IF(E19="","",IF(L36="Non",0,E19*agrdom))</f>
        <v/>
      </c>
      <c r="N36" s="260"/>
      <c r="O36" s="145"/>
      <c r="P36" s="174" t="str">
        <f>IF(E19="","",IF(O36="Non",0,E19*agrposedom))</f>
        <v/>
      </c>
      <c r="Q36" s="145"/>
      <c r="R36" s="175" t="str">
        <f>IF(E19="","",IF(Q36="Non",0,E19*agrent))</f>
        <v/>
      </c>
      <c r="S36" s="145"/>
      <c r="T36" s="175" t="str">
        <f>IF(E19="","",IF(S36="Non",0,E19*agrfor))</f>
        <v/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x14ac:dyDescent="0.25">
      <c r="A37" s="142"/>
      <c r="B37" s="145"/>
      <c r="C37" s="146" t="str">
        <f>IF(E20="","",IF(B37="Non",0,E20*agrprotgg))</f>
        <v/>
      </c>
      <c r="D37" s="145"/>
      <c r="E37" s="146" t="str">
        <f>IF(E20="","",IF(D37="Non",0,E20*agrposegg))</f>
        <v/>
      </c>
      <c r="F37" s="145"/>
      <c r="G37" s="146" t="str">
        <f>IF(E20="","",IF(F37="Non",0,E20*agrtrico))</f>
        <v/>
      </c>
      <c r="H37" s="145"/>
      <c r="I37" s="146" t="str">
        <f>IF(E20="","",IF(H37="Non",0,E20*agrtricopep))</f>
        <v/>
      </c>
      <c r="J37" s="145"/>
      <c r="K37" s="146" t="str">
        <f>IF(E20="","",IF(J37="Non",0,E20*agrper))</f>
        <v/>
      </c>
      <c r="L37" s="145"/>
      <c r="M37" s="259" t="str">
        <f>IF(E20="","",IF(L37="Non",0,E20*agrdom))</f>
        <v/>
      </c>
      <c r="N37" s="260"/>
      <c r="O37" s="145"/>
      <c r="P37" s="174" t="str">
        <f>IF(E20="","",IF(O37="Non",0,E20*agrposedom))</f>
        <v/>
      </c>
      <c r="Q37" s="145"/>
      <c r="R37" s="175" t="str">
        <f>IF(E20="","",IF(Q37="Non",0,E20*agrent))</f>
        <v/>
      </c>
      <c r="S37" s="145"/>
      <c r="T37" s="175" t="str">
        <f>IF(E20="","",IF(S37="Non",0,E20*agrfor))</f>
        <v/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x14ac:dyDescent="0.25">
      <c r="A38" s="142"/>
      <c r="B38" s="145"/>
      <c r="C38" s="146" t="str">
        <f>IF(E21="","",IF(B38="Non",0,E21*agrprotgg))</f>
        <v/>
      </c>
      <c r="D38" s="145"/>
      <c r="E38" s="146" t="str">
        <f>IF(E21="","",IF(D38="Non",0,E21*agrposegg))</f>
        <v/>
      </c>
      <c r="F38" s="145"/>
      <c r="G38" s="146" t="str">
        <f>IF(E21="","",IF(F38="Non",0,E21*agrtrico))</f>
        <v/>
      </c>
      <c r="H38" s="145"/>
      <c r="I38" s="146" t="str">
        <f>IF(E21="","",IF(H38="Non",0,E21*agrtricopep))</f>
        <v/>
      </c>
      <c r="J38" s="145"/>
      <c r="K38" s="146" t="str">
        <f>IF(E21="","",IF(J38="Non",0,E21*agrper))</f>
        <v/>
      </c>
      <c r="L38" s="145"/>
      <c r="M38" s="259" t="str">
        <f>IF(E21="","",IF(L38="Non",0,E21*agrdom))</f>
        <v/>
      </c>
      <c r="N38" s="260"/>
      <c r="O38" s="145"/>
      <c r="P38" s="174" t="str">
        <f>IF(E21="","",IF(O38="Non",0,E21*agrposedom))</f>
        <v/>
      </c>
      <c r="Q38" s="145"/>
      <c r="R38" s="175" t="str">
        <f>IF(E21="","",IF(Q38="Non",0,E21*agrent))</f>
        <v/>
      </c>
      <c r="S38" s="145"/>
      <c r="T38" s="175" t="str">
        <f>IF(E21="","",IF(S38="Non",0,E21*agrfor))</f>
        <v/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x14ac:dyDescent="0.25">
      <c r="A39" s="142"/>
      <c r="B39" s="145"/>
      <c r="C39" s="146"/>
      <c r="D39" s="145"/>
      <c r="E39" s="146"/>
      <c r="F39" s="145"/>
      <c r="G39" s="146"/>
      <c r="H39" s="145"/>
      <c r="I39" s="146"/>
      <c r="J39" s="145"/>
      <c r="K39" s="146"/>
      <c r="L39" s="145"/>
      <c r="M39" s="152"/>
      <c r="N39" s="216"/>
      <c r="O39" s="145"/>
      <c r="P39" s="174"/>
      <c r="Q39" s="145"/>
      <c r="R39" s="175"/>
      <c r="S39" s="145"/>
      <c r="T39" s="175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x14ac:dyDescent="0.25">
      <c r="A40" s="142"/>
      <c r="B40" s="145"/>
      <c r="C40" s="146"/>
      <c r="D40" s="145"/>
      <c r="E40" s="146"/>
      <c r="F40" s="145"/>
      <c r="G40" s="146"/>
      <c r="H40" s="145"/>
      <c r="I40" s="146"/>
      <c r="J40" s="145"/>
      <c r="K40" s="146"/>
      <c r="L40" s="145"/>
      <c r="M40" s="222"/>
      <c r="N40" s="223"/>
      <c r="O40" s="145"/>
      <c r="P40" s="174"/>
      <c r="Q40" s="145"/>
      <c r="R40" s="175"/>
      <c r="S40" s="145"/>
      <c r="T40" s="175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x14ac:dyDescent="0.25">
      <c r="A41" s="142"/>
      <c r="B41" s="145"/>
      <c r="C41" s="146"/>
      <c r="D41" s="145"/>
      <c r="E41" s="146"/>
      <c r="F41" s="145"/>
      <c r="G41" s="146"/>
      <c r="H41" s="145"/>
      <c r="I41" s="146"/>
      <c r="J41" s="145"/>
      <c r="K41" s="146"/>
      <c r="L41" s="145"/>
      <c r="M41" s="222"/>
      <c r="N41" s="223"/>
      <c r="O41" s="145"/>
      <c r="P41" s="174"/>
      <c r="Q41" s="145"/>
      <c r="R41" s="175"/>
      <c r="S41" s="145"/>
      <c r="T41" s="175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x14ac:dyDescent="0.25">
      <c r="A42" s="142"/>
      <c r="B42" s="145"/>
      <c r="C42" s="146"/>
      <c r="D42" s="145"/>
      <c r="E42" s="146"/>
      <c r="F42" s="145"/>
      <c r="G42" s="146"/>
      <c r="H42" s="145"/>
      <c r="I42" s="146"/>
      <c r="J42" s="145"/>
      <c r="K42" s="146"/>
      <c r="L42" s="145"/>
      <c r="M42" s="222"/>
      <c r="N42" s="223"/>
      <c r="O42" s="145"/>
      <c r="P42" s="174"/>
      <c r="Q42" s="145"/>
      <c r="R42" s="175"/>
      <c r="S42" s="145"/>
      <c r="T42" s="175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x14ac:dyDescent="0.25">
      <c r="A43" s="142"/>
      <c r="B43" s="145"/>
      <c r="C43" s="146"/>
      <c r="D43" s="145"/>
      <c r="E43" s="146"/>
      <c r="F43" s="145"/>
      <c r="G43" s="146"/>
      <c r="H43" s="145"/>
      <c r="I43" s="146"/>
      <c r="J43" s="145"/>
      <c r="K43" s="146"/>
      <c r="L43" s="145"/>
      <c r="M43" s="152"/>
      <c r="N43" s="216"/>
      <c r="O43" s="145"/>
      <c r="P43" s="174"/>
      <c r="Q43" s="145"/>
      <c r="R43" s="175"/>
      <c r="S43" s="145"/>
      <c r="T43" s="175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x14ac:dyDescent="0.25">
      <c r="A44" s="142"/>
      <c r="B44" s="145"/>
      <c r="C44" s="146"/>
      <c r="D44" s="145"/>
      <c r="E44" s="146"/>
      <c r="F44" s="145"/>
      <c r="G44" s="146"/>
      <c r="H44" s="145"/>
      <c r="I44" s="146"/>
      <c r="J44" s="145"/>
      <c r="K44" s="146"/>
      <c r="L44" s="145"/>
      <c r="M44" s="222"/>
      <c r="N44" s="223"/>
      <c r="O44" s="145"/>
      <c r="P44" s="174"/>
      <c r="Q44" s="145"/>
      <c r="R44" s="175"/>
      <c r="S44" s="145"/>
      <c r="T44" s="175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x14ac:dyDescent="0.25">
      <c r="A45" s="142"/>
      <c r="B45" s="145"/>
      <c r="C45" s="146"/>
      <c r="D45" s="145"/>
      <c r="E45" s="146"/>
      <c r="F45" s="145"/>
      <c r="G45" s="146"/>
      <c r="H45" s="145"/>
      <c r="I45" s="146"/>
      <c r="J45" s="145"/>
      <c r="K45" s="146"/>
      <c r="L45" s="145"/>
      <c r="M45" s="222"/>
      <c r="N45" s="223"/>
      <c r="O45" s="145"/>
      <c r="P45" s="174"/>
      <c r="Q45" s="145"/>
      <c r="R45" s="175"/>
      <c r="S45" s="145"/>
      <c r="T45" s="175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x14ac:dyDescent="0.25">
      <c r="A46" s="142"/>
      <c r="B46" s="145"/>
      <c r="C46" s="146"/>
      <c r="D46" s="145"/>
      <c r="E46" s="146"/>
      <c r="F46" s="145"/>
      <c r="G46" s="146"/>
      <c r="H46" s="145"/>
      <c r="I46" s="146"/>
      <c r="J46" s="145"/>
      <c r="K46" s="146"/>
      <c r="L46" s="145"/>
      <c r="M46" s="222"/>
      <c r="N46" s="223"/>
      <c r="O46" s="145"/>
      <c r="P46" s="174"/>
      <c r="Q46" s="145"/>
      <c r="R46" s="175"/>
      <c r="S46" s="145"/>
      <c r="T46" s="175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x14ac:dyDescent="0.25">
      <c r="A47" s="142"/>
      <c r="B47" s="145"/>
      <c r="C47" s="146"/>
      <c r="D47" s="145"/>
      <c r="E47" s="146"/>
      <c r="F47" s="145"/>
      <c r="G47" s="146"/>
      <c r="H47" s="145"/>
      <c r="I47" s="146"/>
      <c r="J47" s="145"/>
      <c r="K47" s="146"/>
      <c r="L47" s="145"/>
      <c r="M47" s="152"/>
      <c r="N47" s="216"/>
      <c r="O47" s="145"/>
      <c r="P47" s="174"/>
      <c r="Q47" s="145"/>
      <c r="R47" s="175"/>
      <c r="S47" s="145"/>
      <c r="T47" s="175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x14ac:dyDescent="0.25">
      <c r="A48" s="142"/>
      <c r="B48" s="145"/>
      <c r="C48" s="146" t="str">
        <f>IF(E29="","",IF(B48="Non",0,E29*agrprotgg))</f>
        <v/>
      </c>
      <c r="D48" s="145"/>
      <c r="E48" s="146" t="str">
        <f>IF(E29="","",IF(D48="Non",0,E29*agrposegg))</f>
        <v/>
      </c>
      <c r="F48" s="145"/>
      <c r="G48" s="146" t="str">
        <f>IF(E29="","",IF(F48="Non",0,E29*agrtrico))</f>
        <v/>
      </c>
      <c r="H48" s="145"/>
      <c r="I48" s="146" t="str">
        <f>IF(E29="","",IF(H48="Non",0,E29*agrtricopep))</f>
        <v/>
      </c>
      <c r="J48" s="145"/>
      <c r="K48" s="146" t="str">
        <f>IF(E29="","",IF(J48="Non",0,E29*agrper))</f>
        <v/>
      </c>
      <c r="L48" s="145"/>
      <c r="M48" s="259" t="str">
        <f>IF(E29="","",IF(L48="Non",0,E29*agrdom))</f>
        <v/>
      </c>
      <c r="N48" s="260"/>
      <c r="O48" s="145"/>
      <c r="P48" s="174" t="str">
        <f>IF(E29="","",IF(O48="Non",0,E29*agrposedom))</f>
        <v/>
      </c>
      <c r="Q48" s="145"/>
      <c r="R48" s="175" t="str">
        <f>IF(E29="","",IF(Q48="Non",0,E29*agrent))</f>
        <v/>
      </c>
      <c r="S48" s="145"/>
      <c r="T48" s="175" t="str">
        <f>IF(E29="","",IF(S48="Non",0,E29*agrfor))</f>
        <v/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x14ac:dyDescent="0.25">
      <c r="A49" s="142"/>
      <c r="B49" s="145"/>
      <c r="C49" s="158" t="str">
        <f>IF(E30="","",IF(B49="Non",0,E30*agrprotgg))</f>
        <v/>
      </c>
      <c r="D49" s="145"/>
      <c r="E49" s="158" t="str">
        <f>IF(E30="","",IF(D49="Non",0,E30*agrposegg))</f>
        <v/>
      </c>
      <c r="F49" s="145"/>
      <c r="G49" s="158" t="str">
        <f>IF(E30="","",IF(F49="Non",0,E30*agrtrico))</f>
        <v/>
      </c>
      <c r="H49" s="145"/>
      <c r="I49" s="158" t="str">
        <f>IF(E30="","",IF(H49="Non",0,E30*agrtricopep))</f>
        <v/>
      </c>
      <c r="J49" s="145"/>
      <c r="K49" s="158" t="str">
        <f>IF(E30="","",IF(J49="Non",0,E30*agrper))</f>
        <v/>
      </c>
      <c r="L49" s="160"/>
      <c r="M49" s="261" t="str">
        <f>IF(E30="","",IF(L49="Non",0,E30*agrdom))</f>
        <v/>
      </c>
      <c r="N49" s="262"/>
      <c r="O49" s="145"/>
      <c r="P49" s="176" t="str">
        <f>IF(E30="","",IF(O49="Non",0,E30*agrposedom))</f>
        <v/>
      </c>
      <c r="Q49" s="145"/>
      <c r="R49" s="177" t="str">
        <f>IF(E30="","",IF(Q49="Non",0,E30*agrent))</f>
        <v/>
      </c>
      <c r="S49" s="145"/>
      <c r="T49" s="177" t="str">
        <f>IF(E30="","",IF(S49="Non",0,E30*agrfor))</f>
        <v/>
      </c>
      <c r="U49" s="178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x14ac:dyDescent="0.25">
      <c r="A50" s="1"/>
      <c r="B50" s="167"/>
      <c r="C50" s="168">
        <f>SUM(C35:C49)</f>
        <v>336</v>
      </c>
      <c r="D50" s="165"/>
      <c r="E50" s="166">
        <f>SUM(E35:E49)</f>
        <v>154.69999999999999</v>
      </c>
      <c r="F50" s="165"/>
      <c r="G50" s="166">
        <f>SUM(G35:G49)</f>
        <v>50.4</v>
      </c>
      <c r="H50" s="167"/>
      <c r="I50" s="168">
        <f>SUM(I35:I49)</f>
        <v>15.4</v>
      </c>
      <c r="J50" s="165"/>
      <c r="K50" s="166">
        <f>SUM(K35:K49)</f>
        <v>138.6</v>
      </c>
      <c r="L50" s="167"/>
      <c r="M50" s="257">
        <f>SUM(M35:M49)</f>
        <v>1352.4</v>
      </c>
      <c r="N50" s="258"/>
      <c r="O50" s="167"/>
      <c r="P50" s="168">
        <f>SUM(P35:P49)</f>
        <v>350</v>
      </c>
      <c r="Q50" s="167"/>
      <c r="R50" s="168">
        <f>SUM(R35:R49)</f>
        <v>315.7</v>
      </c>
      <c r="S50" s="167"/>
      <c r="T50" s="168">
        <f>SUM(T35:T49)</f>
        <v>63.7</v>
      </c>
      <c r="U50" s="179">
        <f>SUM(G31:AM31)</f>
        <v>1171.2800000000002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x14ac:dyDescent="0.25">
      <c r="A51" s="1"/>
      <c r="B51" s="180"/>
      <c r="C51" s="18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5.75" x14ac:dyDescent="0.25">
      <c r="A52" s="1"/>
      <c r="B52" s="182" t="s">
        <v>60</v>
      </c>
      <c r="C52" s="183"/>
      <c r="D52" s="184">
        <f>SUM(H31)</f>
        <v>238.70000000000002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5.75" x14ac:dyDescent="0.25">
      <c r="A53" s="1"/>
      <c r="B53" s="182" t="s">
        <v>61</v>
      </c>
      <c r="C53" s="183"/>
      <c r="D53" s="184">
        <f>SUM(J31:AI31)</f>
        <v>932.58000000000015</v>
      </c>
      <c r="E53" s="1"/>
      <c r="F53" s="1"/>
      <c r="G53" s="1"/>
      <c r="H53" s="116"/>
      <c r="I53" s="117"/>
      <c r="J53" s="237" t="s">
        <v>63</v>
      </c>
      <c r="K53" s="237"/>
      <c r="L53" s="117"/>
      <c r="M53" s="118"/>
      <c r="N53" s="120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5.75" x14ac:dyDescent="0.25">
      <c r="A54" s="1"/>
      <c r="B54" s="182" t="s">
        <v>62</v>
      </c>
      <c r="C54" s="183"/>
      <c r="D54" s="184">
        <f>SUM(Q50:T50)</f>
        <v>379.4</v>
      </c>
      <c r="E54" s="1"/>
      <c r="F54" s="1"/>
      <c r="G54" s="1"/>
      <c r="H54" s="119"/>
      <c r="I54" s="120"/>
      <c r="J54" s="120"/>
      <c r="K54" s="120"/>
      <c r="L54" s="120"/>
      <c r="M54" s="121"/>
      <c r="N54" s="120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x14ac:dyDescent="0.25">
      <c r="A55" s="1"/>
      <c r="B55" s="1"/>
      <c r="C55" s="1"/>
      <c r="D55" s="1"/>
      <c r="E55" s="1"/>
      <c r="F55" s="1"/>
      <c r="G55" s="1"/>
      <c r="H55" s="119"/>
      <c r="I55" s="120"/>
      <c r="J55" s="120"/>
      <c r="K55" s="120"/>
      <c r="L55" s="120"/>
      <c r="M55" s="121"/>
      <c r="N55" s="120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x14ac:dyDescent="0.25">
      <c r="A56" s="1"/>
      <c r="B56" s="185" t="s">
        <v>26</v>
      </c>
      <c r="C56" s="186">
        <f>SUM(H31:AM31)</f>
        <v>1171.2800000000002</v>
      </c>
      <c r="D56" s="1"/>
      <c r="E56" s="1"/>
      <c r="F56" s="1"/>
      <c r="G56" s="1"/>
      <c r="H56" s="119" t="s">
        <v>64</v>
      </c>
      <c r="I56" s="238"/>
      <c r="J56" s="238"/>
      <c r="K56" s="120" t="s">
        <v>65</v>
      </c>
      <c r="L56" s="120"/>
      <c r="M56" s="121"/>
      <c r="N56" s="120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x14ac:dyDescent="0.25">
      <c r="A57" s="1"/>
      <c r="B57" s="1"/>
      <c r="C57" s="1"/>
      <c r="D57" s="1"/>
      <c r="E57" s="1"/>
      <c r="F57" s="1"/>
      <c r="G57" s="1"/>
      <c r="H57" s="119"/>
      <c r="I57" s="120"/>
      <c r="J57" s="120"/>
      <c r="K57" s="120"/>
      <c r="L57" s="120"/>
      <c r="M57" s="121"/>
      <c r="N57" s="120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x14ac:dyDescent="0.25">
      <c r="A58" s="1"/>
      <c r="B58" s="1"/>
      <c r="C58" s="1"/>
      <c r="D58" s="1"/>
      <c r="E58" s="1"/>
      <c r="F58" s="1"/>
      <c r="G58" s="1"/>
      <c r="H58" s="239" t="s">
        <v>66</v>
      </c>
      <c r="I58" s="239"/>
      <c r="J58" s="120"/>
      <c r="K58" s="120"/>
      <c r="L58" s="120"/>
      <c r="M58" s="121"/>
      <c r="N58" s="120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x14ac:dyDescent="0.25">
      <c r="A59" s="1"/>
      <c r="B59" s="1"/>
      <c r="C59" s="1"/>
      <c r="D59" s="1"/>
      <c r="E59" s="1"/>
      <c r="F59" s="1"/>
      <c r="G59" s="1"/>
      <c r="H59" s="119"/>
      <c r="I59" s="120"/>
      <c r="J59" s="120"/>
      <c r="K59" s="120"/>
      <c r="L59" s="120"/>
      <c r="M59" s="121"/>
      <c r="N59" s="120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x14ac:dyDescent="0.25">
      <c r="A60" s="1"/>
      <c r="B60" s="1"/>
      <c r="C60" s="1"/>
      <c r="D60" s="1"/>
      <c r="E60" s="1"/>
      <c r="F60" s="1"/>
      <c r="G60" s="1"/>
      <c r="H60" s="122"/>
      <c r="I60" s="123"/>
      <c r="J60" s="123"/>
      <c r="K60" s="123"/>
      <c r="L60" s="123"/>
      <c r="M60" s="124"/>
      <c r="N60" s="120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x14ac:dyDescent="0.25">
      <c r="A61" s="1"/>
      <c r="B61" s="1"/>
      <c r="C61" s="1"/>
      <c r="D61" s="1"/>
      <c r="E61" s="1"/>
      <c r="F61" s="1"/>
      <c r="G61" s="1"/>
      <c r="H61" s="8"/>
      <c r="I61" s="8"/>
      <c r="J61" s="8"/>
      <c r="K61" s="8"/>
      <c r="L61" s="8"/>
      <c r="M61" s="8"/>
      <c r="N61" s="8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x14ac:dyDescent="0.25">
      <c r="A62" s="1"/>
      <c r="B62" s="1"/>
      <c r="C62" s="1"/>
      <c r="D62" s="1"/>
      <c r="E62" s="1"/>
      <c r="F62" s="1"/>
      <c r="G62" s="1"/>
      <c r="H62" s="8"/>
      <c r="I62" s="8"/>
      <c r="J62" s="8"/>
      <c r="K62" s="8"/>
      <c r="L62" s="8"/>
      <c r="M62" s="8"/>
      <c r="N62" s="8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x14ac:dyDescent="0.25">
      <c r="A63" s="1"/>
      <c r="B63" s="1"/>
      <c r="C63" s="1"/>
      <c r="D63" s="1"/>
      <c r="E63" s="1"/>
      <c r="F63" s="1"/>
      <c r="G63" s="1"/>
      <c r="H63" s="8"/>
      <c r="I63" s="8"/>
      <c r="J63" s="8"/>
      <c r="K63" s="8"/>
      <c r="L63" s="8"/>
      <c r="M63" s="8"/>
      <c r="N63" s="8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x14ac:dyDescent="0.25">
      <c r="A64" s="1"/>
      <c r="B64" s="1"/>
      <c r="C64" s="1"/>
      <c r="D64" s="1"/>
      <c r="E64" s="1"/>
      <c r="F64" s="1"/>
      <c r="G64" s="1"/>
      <c r="H64" s="235"/>
      <c r="I64" s="235"/>
      <c r="J64" s="235"/>
      <c r="K64" s="235"/>
      <c r="L64" s="235"/>
      <c r="M64" s="235"/>
      <c r="N64" s="125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x14ac:dyDescent="0.25">
      <c r="A65" s="1"/>
      <c r="B65" s="1"/>
      <c r="C65" s="1"/>
      <c r="D65" s="1"/>
      <c r="E65" s="1"/>
      <c r="F65" s="1"/>
      <c r="G65" s="1"/>
      <c r="H65" s="8"/>
      <c r="I65" s="8"/>
      <c r="J65" s="8"/>
      <c r="K65" s="8"/>
      <c r="L65" s="8"/>
      <c r="M65" s="8"/>
      <c r="N65" s="8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x14ac:dyDescent="0.25">
      <c r="A66" s="1"/>
      <c r="B66" s="1"/>
      <c r="C66" s="1"/>
      <c r="D66" s="1"/>
      <c r="E66" s="1"/>
      <c r="F66" s="1"/>
      <c r="G66" s="1"/>
      <c r="H66" s="8"/>
      <c r="I66" s="8"/>
      <c r="J66" s="8"/>
      <c r="K66" s="8"/>
      <c r="L66" s="8"/>
      <c r="M66" s="8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5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5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5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5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5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5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5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5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</sheetData>
  <mergeCells count="21">
    <mergeCell ref="C9:F9"/>
    <mergeCell ref="G11:J11"/>
    <mergeCell ref="B16:F16"/>
    <mergeCell ref="G16:H16"/>
    <mergeCell ref="I16:J16"/>
    <mergeCell ref="K16:P16"/>
    <mergeCell ref="Q16:T16"/>
    <mergeCell ref="B33:P33"/>
    <mergeCell ref="Q33:T33"/>
    <mergeCell ref="J53:K53"/>
    <mergeCell ref="I56:J56"/>
    <mergeCell ref="H58:I58"/>
    <mergeCell ref="H64:M64"/>
    <mergeCell ref="M34:N34"/>
    <mergeCell ref="M50:N50"/>
    <mergeCell ref="M35:N35"/>
    <mergeCell ref="M36:N36"/>
    <mergeCell ref="M37:N37"/>
    <mergeCell ref="M38:N38"/>
    <mergeCell ref="M48:N48"/>
    <mergeCell ref="M49:N49"/>
  </mergeCells>
  <conditionalFormatting sqref="F18:F30">
    <cfRule type="cellIs" dxfId="0" priority="2" operator="notBetween">
      <formula>30</formula>
      <formula>100</formula>
    </cfRule>
  </conditionalFormatting>
  <dataValidations count="2">
    <dataValidation type="list" operator="equal" allowBlank="1" showInputMessage="1" showErrorMessage="1" sqref="G18:G30 I18:I30 Q18:Q30 S18:S30 B35:B49 D35:D49 F35:F49 H35:H49 J35:J49 O35:O49 Q35:Q49 S35:S49">
      <formula1>$J$6:$J$7</formula1>
      <formula2>0</formula2>
    </dataValidation>
    <dataValidation type="list" operator="equal" allowBlank="1" showInputMessage="1" showErrorMessage="1" sqref="L35:L49">
      <formula1>$V$7:$V$7</formula1>
      <formula2>0</formula2>
    </dataValidation>
  </dataValidations>
  <pageMargins left="0.25" right="0.25" top="0.75" bottom="0.75" header="0.511811023622047" footer="0.511811023622047"/>
  <pageSetup paperSize="8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C1" zoomScaleNormal="100" workbookViewId="0">
      <selection activeCell="E22" sqref="E22"/>
    </sheetView>
  </sheetViews>
  <sheetFormatPr baseColWidth="10" defaultColWidth="10.7109375" defaultRowHeight="15" x14ac:dyDescent="0.25"/>
  <cols>
    <col min="1" max="1" width="11.42578125" style="1" customWidth="1"/>
    <col min="2" max="2" width="21.42578125" style="187" customWidth="1"/>
    <col min="3" max="3" width="35.7109375" style="187" customWidth="1"/>
    <col min="4" max="4" width="21.42578125" style="187" customWidth="1"/>
    <col min="5" max="5" width="21.42578125" style="188" customWidth="1"/>
    <col min="6" max="6" width="11.42578125" style="1" customWidth="1"/>
    <col min="7" max="7" width="4.7109375" style="1" customWidth="1"/>
    <col min="8" max="12" width="12.85546875" style="4" customWidth="1"/>
    <col min="13" max="19" width="11.42578125" style="1" customWidth="1"/>
  </cols>
  <sheetData>
    <row r="1" spans="2:12" s="1" customFormat="1" x14ac:dyDescent="0.25">
      <c r="B1" s="188"/>
      <c r="C1" s="188"/>
      <c r="D1" s="188"/>
      <c r="E1" s="188"/>
      <c r="H1" s="4"/>
      <c r="I1" s="4"/>
      <c r="J1" s="4"/>
      <c r="K1" s="4"/>
      <c r="L1" s="4"/>
    </row>
    <row r="2" spans="2:12" s="1" customFormat="1" x14ac:dyDescent="0.25">
      <c r="B2" s="189"/>
      <c r="C2" s="189"/>
      <c r="D2" s="190" t="s">
        <v>91</v>
      </c>
      <c r="E2" s="191" t="s">
        <v>92</v>
      </c>
      <c r="H2" s="192"/>
      <c r="I2" s="193"/>
      <c r="J2" s="193"/>
      <c r="K2" s="194"/>
      <c r="L2" s="4"/>
    </row>
    <row r="3" spans="2:12" ht="25.5" customHeight="1" x14ac:dyDescent="0.25">
      <c r="B3" s="273" t="s">
        <v>28</v>
      </c>
      <c r="C3" s="273"/>
      <c r="D3" s="273"/>
      <c r="E3" s="273"/>
      <c r="H3" s="274"/>
      <c r="I3" s="274"/>
      <c r="J3" s="274"/>
      <c r="K3" s="274"/>
    </row>
    <row r="4" spans="2:12" x14ac:dyDescent="0.25">
      <c r="B4" s="196" t="s">
        <v>93</v>
      </c>
      <c r="C4" s="197" t="s">
        <v>94</v>
      </c>
      <c r="D4" s="197" t="s">
        <v>104</v>
      </c>
      <c r="E4" s="197" t="s">
        <v>95</v>
      </c>
      <c r="H4" s="198" t="s">
        <v>96</v>
      </c>
      <c r="I4" s="198">
        <v>4.5</v>
      </c>
      <c r="J4" s="198"/>
      <c r="K4" s="198"/>
    </row>
    <row r="5" spans="2:12" ht="25.5" x14ac:dyDescent="0.25">
      <c r="B5" s="199" t="s">
        <v>97</v>
      </c>
      <c r="C5" s="197" t="s">
        <v>98</v>
      </c>
      <c r="D5" s="197" t="s">
        <v>99</v>
      </c>
      <c r="E5" s="197" t="s">
        <v>100</v>
      </c>
      <c r="H5" s="198" t="s">
        <v>101</v>
      </c>
      <c r="I5" s="198">
        <v>0.7</v>
      </c>
      <c r="J5" s="198" t="s">
        <v>102</v>
      </c>
      <c r="K5" s="198">
        <v>0.93</v>
      </c>
    </row>
    <row r="6" spans="2:12" x14ac:dyDescent="0.25">
      <c r="B6" s="200" t="s">
        <v>103</v>
      </c>
      <c r="C6" s="197" t="s">
        <v>80</v>
      </c>
      <c r="D6" s="197" t="s">
        <v>104</v>
      </c>
      <c r="E6" s="197" t="s">
        <v>104</v>
      </c>
      <c r="H6" s="198" t="s">
        <v>105</v>
      </c>
      <c r="I6" s="198">
        <v>4.5</v>
      </c>
      <c r="J6" s="198" t="s">
        <v>106</v>
      </c>
      <c r="K6" s="198">
        <v>1.5</v>
      </c>
    </row>
    <row r="7" spans="2:12" ht="25.5" x14ac:dyDescent="0.25">
      <c r="B7" s="200" t="s">
        <v>107</v>
      </c>
      <c r="C7" s="197" t="s">
        <v>80</v>
      </c>
      <c r="D7" s="197" t="s">
        <v>108</v>
      </c>
      <c r="E7" s="197" t="s">
        <v>108</v>
      </c>
      <c r="H7" s="198"/>
      <c r="I7" s="198"/>
      <c r="J7" s="198"/>
      <c r="K7" s="198"/>
    </row>
    <row r="8" spans="2:12" ht="15.75" customHeight="1" x14ac:dyDescent="0.25">
      <c r="B8" s="273" t="s">
        <v>29</v>
      </c>
      <c r="C8" s="273"/>
      <c r="D8" s="273"/>
      <c r="E8" s="273"/>
      <c r="H8" s="272"/>
      <c r="I8" s="272"/>
      <c r="J8" s="272"/>
      <c r="K8" s="272"/>
    </row>
    <row r="9" spans="2:12" ht="15.75" customHeight="1" x14ac:dyDescent="0.25">
      <c r="B9" s="268" t="s">
        <v>109</v>
      </c>
      <c r="C9" s="202" t="s">
        <v>110</v>
      </c>
      <c r="D9" s="202" t="s">
        <v>240</v>
      </c>
      <c r="E9" s="197" t="s">
        <v>241</v>
      </c>
      <c r="H9" s="203" t="s">
        <v>111</v>
      </c>
      <c r="I9" s="198">
        <v>3.69</v>
      </c>
      <c r="J9" s="203" t="s">
        <v>112</v>
      </c>
      <c r="K9" s="198">
        <v>4.91</v>
      </c>
    </row>
    <row r="10" spans="2:12" x14ac:dyDescent="0.25">
      <c r="B10" s="268"/>
      <c r="C10" s="202" t="s">
        <v>113</v>
      </c>
      <c r="D10" s="202" t="s">
        <v>242</v>
      </c>
      <c r="E10" s="197" t="s">
        <v>243</v>
      </c>
      <c r="H10" s="203" t="s">
        <v>114</v>
      </c>
      <c r="I10" s="198">
        <v>4.03</v>
      </c>
      <c r="J10" s="203" t="s">
        <v>115</v>
      </c>
      <c r="K10" s="198">
        <v>5.35</v>
      </c>
    </row>
    <row r="11" spans="2:12" x14ac:dyDescent="0.25">
      <c r="B11" s="268"/>
      <c r="C11" s="202" t="s">
        <v>116</v>
      </c>
      <c r="D11" s="202" t="s">
        <v>244</v>
      </c>
      <c r="E11" s="197" t="s">
        <v>245</v>
      </c>
      <c r="H11" s="203" t="s">
        <v>117</v>
      </c>
      <c r="I11" s="198">
        <v>3.11</v>
      </c>
      <c r="J11" s="203" t="s">
        <v>118</v>
      </c>
      <c r="K11" s="198">
        <v>4.13</v>
      </c>
    </row>
    <row r="12" spans="2:12" ht="15.75" customHeight="1" x14ac:dyDescent="0.25">
      <c r="B12" s="271" t="s">
        <v>119</v>
      </c>
      <c r="C12" s="197" t="s">
        <v>35</v>
      </c>
      <c r="D12" s="197" t="s">
        <v>120</v>
      </c>
      <c r="E12" s="197" t="s">
        <v>121</v>
      </c>
      <c r="H12" s="203" t="s">
        <v>122</v>
      </c>
      <c r="I12" s="198">
        <v>2.29</v>
      </c>
      <c r="J12" s="203" t="s">
        <v>123</v>
      </c>
      <c r="K12" s="198">
        <v>3.05</v>
      </c>
    </row>
    <row r="13" spans="2:12" x14ac:dyDescent="0.25">
      <c r="B13" s="271"/>
      <c r="C13" s="197" t="s">
        <v>124</v>
      </c>
      <c r="D13" s="197" t="s">
        <v>125</v>
      </c>
      <c r="E13" s="197" t="s">
        <v>126</v>
      </c>
      <c r="H13" s="198" t="s">
        <v>127</v>
      </c>
      <c r="I13" s="198">
        <v>1.85</v>
      </c>
      <c r="J13" s="198" t="s">
        <v>128</v>
      </c>
      <c r="K13" s="198">
        <v>2.46</v>
      </c>
    </row>
    <row r="14" spans="2:12" ht="15.75" customHeight="1" x14ac:dyDescent="0.25">
      <c r="B14" s="271" t="s">
        <v>129</v>
      </c>
      <c r="C14" s="197" t="s">
        <v>130</v>
      </c>
      <c r="D14" s="197" t="s">
        <v>131</v>
      </c>
      <c r="E14" s="197" t="s">
        <v>132</v>
      </c>
      <c r="H14" s="198" t="s">
        <v>133</v>
      </c>
      <c r="I14" s="198">
        <v>2.8</v>
      </c>
      <c r="J14" s="198" t="s">
        <v>134</v>
      </c>
      <c r="K14" s="198">
        <v>3.72</v>
      </c>
    </row>
    <row r="15" spans="2:12" x14ac:dyDescent="0.25">
      <c r="B15" s="271"/>
      <c r="C15" s="197" t="s">
        <v>135</v>
      </c>
      <c r="D15" s="197" t="s">
        <v>136</v>
      </c>
      <c r="E15" s="197" t="s">
        <v>137</v>
      </c>
      <c r="H15" s="198" t="s">
        <v>138</v>
      </c>
      <c r="I15" s="198">
        <v>0.89</v>
      </c>
      <c r="J15" s="198" t="s">
        <v>139</v>
      </c>
      <c r="K15" s="198">
        <v>1.18</v>
      </c>
    </row>
    <row r="16" spans="2:12" x14ac:dyDescent="0.25">
      <c r="B16" s="271"/>
      <c r="C16" s="197" t="s">
        <v>140</v>
      </c>
      <c r="D16" s="197" t="s">
        <v>141</v>
      </c>
      <c r="E16" s="197" t="s">
        <v>142</v>
      </c>
      <c r="H16" s="198" t="s">
        <v>143</v>
      </c>
      <c r="I16" s="198">
        <v>2.0299999999999998</v>
      </c>
      <c r="J16" s="198" t="s">
        <v>144</v>
      </c>
      <c r="K16" s="198">
        <v>2.7</v>
      </c>
    </row>
    <row r="17" spans="2:12" x14ac:dyDescent="0.25">
      <c r="B17" s="271"/>
      <c r="C17" s="197" t="s">
        <v>145</v>
      </c>
      <c r="D17" s="197" t="s">
        <v>146</v>
      </c>
      <c r="E17" s="197" t="s">
        <v>147</v>
      </c>
      <c r="H17" s="198" t="s">
        <v>148</v>
      </c>
      <c r="I17" s="198">
        <v>1.33</v>
      </c>
      <c r="J17" s="198" t="s">
        <v>149</v>
      </c>
      <c r="K17" s="198">
        <v>1.77</v>
      </c>
    </row>
    <row r="18" spans="2:12" ht="45" x14ac:dyDescent="0.25">
      <c r="B18" s="271"/>
      <c r="C18" s="204" t="s">
        <v>150</v>
      </c>
      <c r="D18" s="197" t="s">
        <v>151</v>
      </c>
      <c r="E18" s="197" t="s">
        <v>152</v>
      </c>
      <c r="H18" s="198" t="s">
        <v>153</v>
      </c>
      <c r="I18" s="198">
        <v>0.72</v>
      </c>
      <c r="J18" s="198" t="s">
        <v>154</v>
      </c>
      <c r="K18" s="198">
        <v>0.95</v>
      </c>
    </row>
    <row r="19" spans="2:12" ht="25.5" x14ac:dyDescent="0.25">
      <c r="B19" s="271"/>
      <c r="C19" s="197" t="s">
        <v>155</v>
      </c>
      <c r="D19" s="197" t="s">
        <v>156</v>
      </c>
      <c r="E19" s="197" t="s">
        <v>157</v>
      </c>
      <c r="H19" s="198" t="s">
        <v>158</v>
      </c>
      <c r="I19" s="198">
        <v>0.22</v>
      </c>
      <c r="J19" s="198" t="s">
        <v>159</v>
      </c>
      <c r="K19" s="198">
        <v>0.28999999999999998</v>
      </c>
    </row>
    <row r="20" spans="2:12" ht="15.75" customHeight="1" x14ac:dyDescent="0.25">
      <c r="B20" s="271" t="s">
        <v>160</v>
      </c>
      <c r="C20" s="197" t="s">
        <v>161</v>
      </c>
      <c r="D20" s="197" t="s">
        <v>162</v>
      </c>
      <c r="E20" s="197" t="s">
        <v>163</v>
      </c>
      <c r="H20" s="198" t="s">
        <v>164</v>
      </c>
      <c r="I20" s="198">
        <v>2.5</v>
      </c>
      <c r="J20" s="198" t="s">
        <v>165</v>
      </c>
      <c r="K20" s="198">
        <v>3.33</v>
      </c>
    </row>
    <row r="21" spans="2:12" x14ac:dyDescent="0.25">
      <c r="B21" s="271"/>
      <c r="C21" s="197" t="s">
        <v>166</v>
      </c>
      <c r="D21" s="197" t="s">
        <v>167</v>
      </c>
      <c r="E21" s="197" t="s">
        <v>168</v>
      </c>
      <c r="H21" s="198" t="s">
        <v>169</v>
      </c>
      <c r="I21" s="198">
        <v>1.82</v>
      </c>
      <c r="J21" s="198" t="s">
        <v>170</v>
      </c>
      <c r="K21" s="198">
        <v>2.42</v>
      </c>
    </row>
    <row r="22" spans="2:12" ht="16.5" customHeight="1" x14ac:dyDescent="0.25">
      <c r="B22" s="269" t="s">
        <v>171</v>
      </c>
      <c r="C22" s="269"/>
      <c r="D22" s="205" t="s">
        <v>255</v>
      </c>
      <c r="E22" s="206" t="s">
        <v>256</v>
      </c>
      <c r="H22" s="272"/>
      <c r="I22" s="272"/>
      <c r="J22" s="272"/>
      <c r="K22" s="272"/>
    </row>
    <row r="23" spans="2:12" ht="16.5" customHeight="1" x14ac:dyDescent="0.25">
      <c r="B23" s="269" t="s">
        <v>30</v>
      </c>
      <c r="C23" s="269"/>
      <c r="D23" s="269"/>
      <c r="E23" s="269"/>
      <c r="H23" s="272"/>
      <c r="I23" s="272"/>
      <c r="J23" s="272"/>
      <c r="K23" s="272"/>
    </row>
    <row r="24" spans="2:12" ht="15.75" customHeight="1" x14ac:dyDescent="0.25">
      <c r="B24" s="268" t="s">
        <v>172</v>
      </c>
      <c r="C24" s="197" t="s">
        <v>246</v>
      </c>
      <c r="D24" s="197" t="s">
        <v>173</v>
      </c>
      <c r="E24" s="197" t="s">
        <v>174</v>
      </c>
      <c r="H24" s="198" t="s">
        <v>175</v>
      </c>
      <c r="I24" s="198">
        <v>1.1299999999999999</v>
      </c>
      <c r="J24" s="198" t="s">
        <v>176</v>
      </c>
      <c r="K24" s="198">
        <v>1.5</v>
      </c>
    </row>
    <row r="25" spans="2:12" ht="25.5" x14ac:dyDescent="0.25">
      <c r="B25" s="268"/>
      <c r="C25" s="197" t="s">
        <v>177</v>
      </c>
      <c r="D25" s="197" t="s">
        <v>178</v>
      </c>
      <c r="E25" s="197" t="s">
        <v>179</v>
      </c>
      <c r="H25" s="198" t="s">
        <v>180</v>
      </c>
      <c r="I25" s="198">
        <v>0.91</v>
      </c>
      <c r="J25" s="198" t="s">
        <v>181</v>
      </c>
      <c r="K25" s="198">
        <v>1.21</v>
      </c>
    </row>
    <row r="26" spans="2:12" s="1" customFormat="1" x14ac:dyDescent="0.25">
      <c r="B26" s="188"/>
      <c r="C26" s="188"/>
      <c r="D26" s="188"/>
      <c r="E26" s="188"/>
      <c r="H26" s="207"/>
      <c r="I26" s="207"/>
      <c r="J26" s="207"/>
      <c r="K26" s="207"/>
      <c r="L26" s="4"/>
    </row>
    <row r="27" spans="2:12" s="1" customFormat="1" x14ac:dyDescent="0.25">
      <c r="B27" s="188"/>
      <c r="C27" s="188"/>
      <c r="D27" s="188"/>
      <c r="E27" s="188"/>
      <c r="H27" s="4"/>
      <c r="I27" s="4"/>
      <c r="J27" s="4"/>
      <c r="K27" s="4"/>
      <c r="L27" s="4"/>
    </row>
    <row r="28" spans="2:12" s="1" customFormat="1" x14ac:dyDescent="0.25">
      <c r="B28" s="188"/>
      <c r="C28" s="188"/>
      <c r="D28" s="188"/>
      <c r="E28" s="188"/>
      <c r="H28" s="4"/>
      <c r="I28" s="4"/>
      <c r="J28" s="208"/>
      <c r="K28" s="208"/>
      <c r="L28" s="4"/>
    </row>
    <row r="29" spans="2:12" s="1" customFormat="1" x14ac:dyDescent="0.25">
      <c r="B29" s="188"/>
      <c r="C29" s="188"/>
      <c r="D29" s="188"/>
      <c r="E29" s="188"/>
      <c r="H29" s="4"/>
      <c r="I29" s="4"/>
      <c r="J29" s="4"/>
      <c r="K29" s="4"/>
      <c r="L29" s="4"/>
    </row>
    <row r="30" spans="2:12" s="1" customFormat="1" x14ac:dyDescent="0.25">
      <c r="B30" s="188"/>
      <c r="C30" s="188"/>
      <c r="D30" s="188"/>
      <c r="E30" s="188"/>
      <c r="H30" s="4"/>
      <c r="I30" s="4"/>
      <c r="J30" s="4"/>
      <c r="K30" s="4"/>
      <c r="L30" s="4"/>
    </row>
    <row r="31" spans="2:12" s="1" customFormat="1" ht="25.5" customHeight="1" x14ac:dyDescent="0.25">
      <c r="B31" s="270" t="s">
        <v>182</v>
      </c>
      <c r="C31" s="270"/>
      <c r="D31" s="270"/>
      <c r="E31" s="188"/>
      <c r="H31" s="195"/>
      <c r="I31" s="195"/>
      <c r="J31" s="4"/>
      <c r="K31" s="4"/>
      <c r="L31" s="4"/>
    </row>
    <row r="32" spans="2:12" s="1" customFormat="1" ht="15.75" customHeight="1" x14ac:dyDescent="0.25">
      <c r="B32" s="268" t="s">
        <v>119</v>
      </c>
      <c r="C32" s="202" t="s">
        <v>35</v>
      </c>
      <c r="D32" s="202" t="s">
        <v>183</v>
      </c>
      <c r="E32" s="188"/>
      <c r="H32" s="198" t="s">
        <v>184</v>
      </c>
      <c r="I32" s="198">
        <v>3.41</v>
      </c>
      <c r="J32" s="4"/>
      <c r="K32" s="4"/>
      <c r="L32" s="4"/>
    </row>
    <row r="33" spans="2:12" s="1" customFormat="1" x14ac:dyDescent="0.25">
      <c r="B33" s="268"/>
      <c r="C33" s="202" t="s">
        <v>124</v>
      </c>
      <c r="D33" s="202" t="s">
        <v>185</v>
      </c>
      <c r="E33" s="188"/>
      <c r="H33" s="198" t="s">
        <v>186</v>
      </c>
      <c r="I33" s="198">
        <v>3.24</v>
      </c>
      <c r="J33" s="4"/>
      <c r="K33" s="4"/>
      <c r="L33" s="4"/>
    </row>
    <row r="34" spans="2:12" s="1" customFormat="1" ht="15.75" customHeight="1" x14ac:dyDescent="0.25">
      <c r="B34" s="270" t="s">
        <v>29</v>
      </c>
      <c r="C34" s="270"/>
      <c r="D34" s="270"/>
      <c r="E34" s="188"/>
      <c r="H34" s="201"/>
      <c r="I34" s="201"/>
      <c r="J34" s="4"/>
      <c r="K34" s="4"/>
      <c r="L34" s="4"/>
    </row>
    <row r="35" spans="2:12" s="1" customFormat="1" ht="15.75" customHeight="1" x14ac:dyDescent="0.25">
      <c r="B35" s="268" t="s">
        <v>109</v>
      </c>
      <c r="C35" s="202" t="s">
        <v>187</v>
      </c>
      <c r="D35" s="202" t="s">
        <v>188</v>
      </c>
      <c r="E35" s="188"/>
      <c r="H35" s="198" t="s">
        <v>189</v>
      </c>
      <c r="I35" s="198">
        <v>2.42</v>
      </c>
      <c r="J35" s="4"/>
      <c r="K35" s="4"/>
      <c r="L35" s="4"/>
    </row>
    <row r="36" spans="2:12" s="1" customFormat="1" x14ac:dyDescent="0.25">
      <c r="B36" s="268"/>
      <c r="C36" s="202" t="s">
        <v>190</v>
      </c>
      <c r="D36" s="202" t="s">
        <v>191</v>
      </c>
      <c r="E36" s="188"/>
      <c r="H36" s="198" t="s">
        <v>192</v>
      </c>
      <c r="I36" s="198">
        <v>3.6</v>
      </c>
      <c r="J36" s="4"/>
      <c r="K36" s="4"/>
      <c r="L36" s="4"/>
    </row>
    <row r="37" spans="2:12" s="1" customFormat="1" x14ac:dyDescent="0.25">
      <c r="B37" s="268"/>
      <c r="C37" s="202" t="s">
        <v>193</v>
      </c>
      <c r="D37" s="202" t="s">
        <v>194</v>
      </c>
      <c r="E37" s="188"/>
      <c r="H37" s="198" t="s">
        <v>195</v>
      </c>
      <c r="I37" s="198">
        <v>2.91</v>
      </c>
      <c r="J37" s="4"/>
      <c r="K37" s="4"/>
      <c r="L37" s="4"/>
    </row>
    <row r="38" spans="2:12" s="1" customFormat="1" x14ac:dyDescent="0.25">
      <c r="B38" s="268"/>
      <c r="C38" s="197" t="s">
        <v>247</v>
      </c>
      <c r="D38" s="202" t="s">
        <v>248</v>
      </c>
      <c r="E38" s="188"/>
      <c r="H38" s="198" t="s">
        <v>249</v>
      </c>
      <c r="I38" s="198">
        <v>23.48</v>
      </c>
      <c r="J38" s="4"/>
      <c r="K38" s="4"/>
      <c r="L38" s="4"/>
    </row>
    <row r="39" spans="2:12" s="1" customFormat="1" x14ac:dyDescent="0.25">
      <c r="B39" s="268"/>
      <c r="C39" s="202" t="s">
        <v>196</v>
      </c>
      <c r="D39" s="202" t="s">
        <v>197</v>
      </c>
      <c r="E39" s="188"/>
      <c r="H39" s="198" t="s">
        <v>198</v>
      </c>
      <c r="I39" s="198">
        <v>1.9</v>
      </c>
      <c r="J39" s="4"/>
      <c r="K39" s="4"/>
      <c r="L39" s="4"/>
    </row>
    <row r="40" spans="2:12" s="1" customFormat="1" x14ac:dyDescent="0.25">
      <c r="B40" s="268"/>
      <c r="C40" s="202" t="s">
        <v>199</v>
      </c>
      <c r="D40" s="202" t="s">
        <v>200</v>
      </c>
      <c r="E40" s="188"/>
      <c r="H40" s="198" t="s">
        <v>201</v>
      </c>
      <c r="I40" s="198">
        <v>2.21</v>
      </c>
      <c r="J40" s="4"/>
      <c r="K40" s="4"/>
      <c r="L40" s="4"/>
    </row>
    <row r="41" spans="2:12" s="1" customFormat="1" ht="15.75" customHeight="1" x14ac:dyDescent="0.25">
      <c r="B41" s="268" t="s">
        <v>160</v>
      </c>
      <c r="C41" s="202" t="s">
        <v>202</v>
      </c>
      <c r="D41" s="202" t="s">
        <v>203</v>
      </c>
      <c r="E41" s="188"/>
      <c r="H41" s="198" t="s">
        <v>204</v>
      </c>
      <c r="I41" s="198">
        <v>2.65</v>
      </c>
      <c r="J41" s="4"/>
      <c r="K41" s="4"/>
      <c r="L41" s="4"/>
    </row>
    <row r="42" spans="2:12" s="1" customFormat="1" x14ac:dyDescent="0.25">
      <c r="B42" s="268"/>
      <c r="C42" s="202" t="s">
        <v>205</v>
      </c>
      <c r="D42" s="202" t="s">
        <v>206</v>
      </c>
      <c r="E42" s="188"/>
      <c r="H42" s="198" t="s">
        <v>207</v>
      </c>
      <c r="I42" s="198">
        <v>1.88</v>
      </c>
      <c r="J42" s="4"/>
      <c r="K42" s="4"/>
      <c r="L42" s="4"/>
    </row>
    <row r="43" spans="2:12" s="1" customFormat="1" ht="15.75" customHeight="1" x14ac:dyDescent="0.25">
      <c r="B43" s="268" t="s">
        <v>208</v>
      </c>
      <c r="C43" s="202" t="s">
        <v>130</v>
      </c>
      <c r="D43" s="202" t="s">
        <v>209</v>
      </c>
      <c r="E43" s="188"/>
      <c r="H43" s="198" t="s">
        <v>210</v>
      </c>
      <c r="I43" s="198">
        <v>4.8</v>
      </c>
      <c r="J43" s="4"/>
      <c r="K43" s="4"/>
      <c r="L43" s="4"/>
    </row>
    <row r="44" spans="2:12" s="1" customFormat="1" x14ac:dyDescent="0.25">
      <c r="B44" s="268"/>
      <c r="C44" s="202" t="s">
        <v>140</v>
      </c>
      <c r="D44" s="202" t="s">
        <v>200</v>
      </c>
      <c r="E44" s="188"/>
      <c r="H44" s="198" t="s">
        <v>211</v>
      </c>
      <c r="I44" s="198">
        <v>2.21</v>
      </c>
      <c r="J44" s="4"/>
      <c r="K44" s="4"/>
      <c r="L44" s="4"/>
    </row>
    <row r="45" spans="2:12" s="1" customFormat="1" ht="63.75" x14ac:dyDescent="0.25">
      <c r="B45" s="268"/>
      <c r="C45" s="202" t="s">
        <v>150</v>
      </c>
      <c r="D45" s="202" t="s">
        <v>151</v>
      </c>
      <c r="E45" s="188"/>
      <c r="H45" s="198" t="s">
        <v>212</v>
      </c>
      <c r="I45" s="198">
        <v>0.72</v>
      </c>
      <c r="J45" s="4"/>
      <c r="K45" s="4"/>
      <c r="L45" s="4"/>
    </row>
    <row r="46" spans="2:12" s="1" customFormat="1" ht="25.5" x14ac:dyDescent="0.25">
      <c r="B46" s="268"/>
      <c r="C46" s="197" t="s">
        <v>155</v>
      </c>
      <c r="D46" s="197" t="s">
        <v>156</v>
      </c>
      <c r="E46" s="188"/>
      <c r="H46" s="198" t="s">
        <v>213</v>
      </c>
      <c r="I46" s="198">
        <v>0.22</v>
      </c>
      <c r="J46" s="4"/>
      <c r="K46" s="4"/>
      <c r="L46" s="4"/>
    </row>
    <row r="47" spans="2:12" s="1" customFormat="1" x14ac:dyDescent="0.25">
      <c r="B47" s="268"/>
      <c r="C47" s="202" t="s">
        <v>214</v>
      </c>
      <c r="D47" s="202" t="s">
        <v>215</v>
      </c>
      <c r="E47" s="188"/>
      <c r="H47" s="198" t="s">
        <v>216</v>
      </c>
      <c r="I47" s="198">
        <v>1.98</v>
      </c>
      <c r="J47" s="4"/>
      <c r="K47" s="4"/>
      <c r="L47" s="4"/>
    </row>
    <row r="48" spans="2:12" s="1" customFormat="1" x14ac:dyDescent="0.25">
      <c r="B48" s="268"/>
      <c r="C48" s="197" t="s">
        <v>87</v>
      </c>
      <c r="D48" s="197" t="s">
        <v>217</v>
      </c>
      <c r="E48" s="188"/>
      <c r="H48" s="198" t="s">
        <v>218</v>
      </c>
      <c r="I48" s="198">
        <v>19.32</v>
      </c>
      <c r="J48" s="4"/>
      <c r="K48" s="4"/>
      <c r="L48" s="4"/>
    </row>
    <row r="49" spans="2:12" s="1" customFormat="1" x14ac:dyDescent="0.25">
      <c r="B49" s="268"/>
      <c r="C49" s="197" t="s">
        <v>219</v>
      </c>
      <c r="D49" s="197" t="s">
        <v>220</v>
      </c>
      <c r="E49" s="188"/>
      <c r="H49" s="198" t="s">
        <v>221</v>
      </c>
      <c r="I49" s="198">
        <v>5</v>
      </c>
      <c r="J49" s="4"/>
      <c r="K49" s="4"/>
      <c r="L49" s="4"/>
    </row>
    <row r="50" spans="2:12" s="1" customFormat="1" ht="16.5" customHeight="1" x14ac:dyDescent="0.25">
      <c r="B50" s="269" t="s">
        <v>222</v>
      </c>
      <c r="C50" s="269"/>
      <c r="D50" s="205" t="s">
        <v>223</v>
      </c>
      <c r="E50" s="188"/>
      <c r="H50" s="201"/>
      <c r="I50" s="201"/>
      <c r="J50" s="4"/>
      <c r="K50" s="4"/>
      <c r="L50" s="4"/>
    </row>
    <row r="51" spans="2:12" s="1" customFormat="1" ht="16.5" customHeight="1" x14ac:dyDescent="0.25">
      <c r="B51" s="269" t="s">
        <v>224</v>
      </c>
      <c r="C51" s="269"/>
      <c r="D51" s="205" t="s">
        <v>225</v>
      </c>
      <c r="E51" s="188"/>
      <c r="H51" s="201"/>
      <c r="I51" s="201"/>
      <c r="J51" s="4"/>
      <c r="K51" s="4"/>
      <c r="L51" s="4"/>
    </row>
    <row r="52" spans="2:12" s="1" customFormat="1" ht="15.75" customHeight="1" x14ac:dyDescent="0.25">
      <c r="B52" s="268" t="s">
        <v>172</v>
      </c>
      <c r="C52" s="197" t="s">
        <v>226</v>
      </c>
      <c r="D52" s="197" t="s">
        <v>227</v>
      </c>
      <c r="E52" s="188"/>
      <c r="H52" s="198" t="s">
        <v>228</v>
      </c>
      <c r="I52" s="198">
        <v>4.51</v>
      </c>
      <c r="J52" s="4"/>
      <c r="K52" s="4"/>
      <c r="L52" s="4"/>
    </row>
    <row r="53" spans="2:12" s="1" customFormat="1" ht="25.5" x14ac:dyDescent="0.25">
      <c r="B53" s="268"/>
      <c r="C53" s="197" t="s">
        <v>229</v>
      </c>
      <c r="D53" s="197" t="s">
        <v>230</v>
      </c>
      <c r="E53" s="188"/>
      <c r="H53" s="207" t="s">
        <v>231</v>
      </c>
      <c r="I53" s="207">
        <v>0.91</v>
      </c>
      <c r="J53" s="4"/>
      <c r="K53" s="4"/>
      <c r="L53" s="4"/>
    </row>
    <row r="54" spans="2:12" s="1" customFormat="1" x14ac:dyDescent="0.25">
      <c r="B54" s="188"/>
      <c r="C54" s="188"/>
      <c r="D54" s="188"/>
      <c r="E54" s="188"/>
      <c r="H54" s="4"/>
      <c r="I54" s="4"/>
      <c r="J54" s="4"/>
      <c r="K54" s="4"/>
      <c r="L54" s="4"/>
    </row>
    <row r="55" spans="2:12" s="1" customFormat="1" x14ac:dyDescent="0.25">
      <c r="B55" s="188"/>
      <c r="C55" s="188"/>
      <c r="D55" s="188"/>
      <c r="E55" s="188"/>
      <c r="H55" s="4"/>
      <c r="I55" s="4"/>
      <c r="J55" s="4"/>
      <c r="K55" s="4"/>
      <c r="L55" s="4"/>
    </row>
    <row r="56" spans="2:12" s="1" customFormat="1" x14ac:dyDescent="0.25">
      <c r="B56" s="188"/>
      <c r="C56" s="188"/>
      <c r="D56" s="188"/>
      <c r="E56" s="188"/>
      <c r="H56" s="4"/>
      <c r="I56" s="4"/>
      <c r="J56" s="4"/>
      <c r="K56" s="4"/>
      <c r="L56" s="4"/>
    </row>
    <row r="57" spans="2:12" s="1" customFormat="1" x14ac:dyDescent="0.25">
      <c r="B57" s="188"/>
      <c r="C57" s="188"/>
      <c r="D57" s="188"/>
      <c r="E57" s="188"/>
      <c r="H57" s="4"/>
      <c r="I57" s="4"/>
      <c r="J57" s="4"/>
      <c r="K57" s="4"/>
      <c r="L57" s="4"/>
    </row>
    <row r="58" spans="2:12" s="1" customFormat="1" x14ac:dyDescent="0.25">
      <c r="B58" s="188"/>
      <c r="C58" s="188"/>
      <c r="D58" s="188"/>
      <c r="E58" s="188"/>
      <c r="H58" s="4"/>
      <c r="I58" s="4"/>
      <c r="J58" s="4"/>
      <c r="K58" s="4"/>
      <c r="L58" s="4"/>
    </row>
    <row r="59" spans="2:12" s="1" customFormat="1" x14ac:dyDescent="0.25">
      <c r="B59" s="188"/>
      <c r="C59" s="188"/>
      <c r="D59" s="188"/>
      <c r="E59" s="188"/>
      <c r="H59" s="4"/>
      <c r="I59" s="4"/>
      <c r="J59" s="4"/>
      <c r="K59" s="4"/>
      <c r="L59" s="4"/>
    </row>
    <row r="60" spans="2:12" s="1" customFormat="1" x14ac:dyDescent="0.25">
      <c r="B60" s="188"/>
      <c r="C60" s="188"/>
      <c r="D60" s="188"/>
      <c r="E60" s="188"/>
      <c r="H60" s="4"/>
      <c r="I60" s="4"/>
      <c r="J60" s="4"/>
      <c r="K60" s="4"/>
      <c r="L60" s="4"/>
    </row>
    <row r="61" spans="2:12" s="1" customFormat="1" x14ac:dyDescent="0.25">
      <c r="B61" s="188"/>
      <c r="C61" s="188"/>
      <c r="D61" s="188"/>
      <c r="E61" s="188"/>
      <c r="H61" s="4"/>
      <c r="I61" s="4"/>
      <c r="J61" s="4"/>
      <c r="K61" s="4"/>
      <c r="L61" s="4"/>
    </row>
    <row r="62" spans="2:12" s="1" customFormat="1" x14ac:dyDescent="0.25">
      <c r="B62" s="188"/>
      <c r="C62" s="188"/>
      <c r="D62" s="188"/>
      <c r="E62" s="188"/>
      <c r="H62" s="4"/>
      <c r="I62" s="4"/>
      <c r="J62" s="4"/>
      <c r="K62" s="4"/>
      <c r="L62" s="4"/>
    </row>
    <row r="63" spans="2:12" s="1" customFormat="1" x14ac:dyDescent="0.25">
      <c r="B63" s="188"/>
      <c r="C63" s="188"/>
      <c r="D63" s="188"/>
      <c r="E63" s="188"/>
      <c r="H63" s="4"/>
      <c r="I63" s="4"/>
      <c r="J63" s="4"/>
      <c r="K63" s="4"/>
      <c r="L63" s="4"/>
    </row>
    <row r="64" spans="2:12" s="1" customFormat="1" x14ac:dyDescent="0.25">
      <c r="B64" s="188"/>
      <c r="C64" s="188"/>
      <c r="D64" s="188"/>
      <c r="E64" s="188"/>
      <c r="H64" s="4"/>
      <c r="I64" s="4"/>
      <c r="J64" s="4"/>
      <c r="K64" s="4"/>
      <c r="L64" s="4"/>
    </row>
    <row r="65" spans="2:12" s="1" customFormat="1" x14ac:dyDescent="0.25">
      <c r="B65" s="188"/>
      <c r="C65" s="188"/>
      <c r="D65" s="188"/>
      <c r="E65" s="188"/>
      <c r="H65" s="4"/>
      <c r="I65" s="4"/>
      <c r="J65" s="4"/>
      <c r="K65" s="4"/>
      <c r="L65" s="4"/>
    </row>
    <row r="66" spans="2:12" s="1" customFormat="1" x14ac:dyDescent="0.25">
      <c r="B66" s="188"/>
      <c r="C66" s="188"/>
      <c r="D66" s="188"/>
      <c r="E66" s="188"/>
      <c r="H66" s="4"/>
      <c r="I66" s="4"/>
      <c r="J66" s="4"/>
      <c r="K66" s="4"/>
      <c r="L66" s="4"/>
    </row>
    <row r="67" spans="2:12" s="1" customFormat="1" x14ac:dyDescent="0.25">
      <c r="B67" s="188"/>
      <c r="C67" s="188"/>
      <c r="D67" s="188"/>
      <c r="E67" s="188"/>
      <c r="H67" s="4"/>
      <c r="I67" s="4"/>
      <c r="J67" s="4"/>
      <c r="K67" s="4"/>
      <c r="L67" s="4"/>
    </row>
    <row r="68" spans="2:12" s="1" customFormat="1" x14ac:dyDescent="0.25">
      <c r="B68" s="188"/>
      <c r="C68" s="188"/>
      <c r="D68" s="188"/>
      <c r="E68" s="188"/>
      <c r="H68" s="4"/>
      <c r="I68" s="4"/>
      <c r="J68" s="4"/>
      <c r="K68" s="4"/>
      <c r="L68" s="4"/>
    </row>
    <row r="69" spans="2:12" s="1" customFormat="1" x14ac:dyDescent="0.25">
      <c r="B69" s="188"/>
      <c r="C69" s="188"/>
      <c r="D69" s="188"/>
      <c r="E69" s="188"/>
      <c r="H69" s="4"/>
      <c r="I69" s="4"/>
      <c r="J69" s="4"/>
      <c r="K69" s="4"/>
      <c r="L69" s="4"/>
    </row>
  </sheetData>
  <mergeCells count="21">
    <mergeCell ref="B3:E3"/>
    <mergeCell ref="H3:K3"/>
    <mergeCell ref="B8:E8"/>
    <mergeCell ref="H8:K8"/>
    <mergeCell ref="B9:B11"/>
    <mergeCell ref="B12:B13"/>
    <mergeCell ref="B14:B19"/>
    <mergeCell ref="B20:B21"/>
    <mergeCell ref="B22:C22"/>
    <mergeCell ref="H22:K23"/>
    <mergeCell ref="B23:E23"/>
    <mergeCell ref="B24:B25"/>
    <mergeCell ref="B31:D31"/>
    <mergeCell ref="B32:B33"/>
    <mergeCell ref="B34:D34"/>
    <mergeCell ref="B35:B40"/>
    <mergeCell ref="B41:B42"/>
    <mergeCell ref="B43:B49"/>
    <mergeCell ref="B50:C50"/>
    <mergeCell ref="B51:C51"/>
    <mergeCell ref="B52:B5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25"/>
  <sheetViews>
    <sheetView zoomScaleNormal="100" workbookViewId="0">
      <selection activeCell="C9" sqref="C9"/>
    </sheetView>
  </sheetViews>
  <sheetFormatPr baseColWidth="10" defaultColWidth="10.7109375" defaultRowHeight="15" x14ac:dyDescent="0.25"/>
  <cols>
    <col min="1" max="1" width="10.7109375" style="209"/>
    <col min="2" max="2" width="24.28515625" style="209" customWidth="1"/>
    <col min="3" max="3" width="16.42578125" style="209" customWidth="1"/>
    <col min="4" max="1024" width="10.7109375" style="209"/>
  </cols>
  <sheetData>
    <row r="1" spans="1:40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</row>
    <row r="2" spans="1:40" x14ac:dyDescent="0.25">
      <c r="A2" s="126"/>
      <c r="B2" s="275" t="s">
        <v>232</v>
      </c>
      <c r="C2" s="27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</row>
    <row r="3" spans="1:40" x14ac:dyDescent="0.25">
      <c r="A3" s="126"/>
      <c r="B3" s="210" t="s">
        <v>233</v>
      </c>
      <c r="C3" s="210">
        <f>COUNTA(Haies!C18:C32)</f>
        <v>2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</row>
    <row r="4" spans="1:40" x14ac:dyDescent="0.25">
      <c r="A4" s="126"/>
      <c r="B4" s="210" t="s">
        <v>234</v>
      </c>
      <c r="C4" s="210">
        <f>Haies!D33</f>
        <v>200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</row>
    <row r="5" spans="1:40" x14ac:dyDescent="0.25">
      <c r="A5" s="126"/>
      <c r="B5" s="210" t="s">
        <v>235</v>
      </c>
      <c r="C5" s="210">
        <f>Haies!H33</f>
        <v>200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</row>
    <row r="6" spans="1:40" ht="15.75" x14ac:dyDescent="0.25">
      <c r="A6" s="126"/>
      <c r="B6" s="211" t="s">
        <v>60</v>
      </c>
      <c r="C6" s="212">
        <f>Haies!D68</f>
        <v>300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</row>
    <row r="7" spans="1:40" ht="15.75" x14ac:dyDescent="0.25">
      <c r="A7" s="126"/>
      <c r="B7" s="211" t="s">
        <v>61</v>
      </c>
      <c r="C7" s="213">
        <f>Haies!D69</f>
        <v>2732.75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</row>
    <row r="8" spans="1:40" ht="15.75" x14ac:dyDescent="0.25">
      <c r="A8" s="126"/>
      <c r="B8" s="211" t="s">
        <v>62</v>
      </c>
      <c r="C8" s="213">
        <f>Haies!D70</f>
        <v>859.99999999999989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</row>
    <row r="9" spans="1:40" x14ac:dyDescent="0.25">
      <c r="A9" s="126"/>
      <c r="B9" s="210" t="s">
        <v>236</v>
      </c>
      <c r="C9" s="213">
        <f>Haies!C66</f>
        <v>3892.75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</row>
    <row r="10" spans="1:40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</row>
    <row r="11" spans="1:40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</row>
    <row r="12" spans="1:40" x14ac:dyDescent="0.25">
      <c r="A12" s="126"/>
      <c r="B12" s="275" t="s">
        <v>237</v>
      </c>
      <c r="C12" s="27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</row>
    <row r="13" spans="1:40" x14ac:dyDescent="0.25">
      <c r="A13" s="126"/>
      <c r="B13" s="210" t="s">
        <v>235</v>
      </c>
      <c r="C13" s="210">
        <f>Agroforesterie!E31</f>
        <v>70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</row>
    <row r="14" spans="1:40" ht="15.75" x14ac:dyDescent="0.25">
      <c r="A14" s="126"/>
      <c r="B14" s="211" t="s">
        <v>60</v>
      </c>
      <c r="C14" s="212">
        <f>Agroforesterie!D52</f>
        <v>238.70000000000002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</row>
    <row r="15" spans="1:40" ht="15.75" x14ac:dyDescent="0.25">
      <c r="A15" s="126"/>
      <c r="B15" s="211" t="s">
        <v>61</v>
      </c>
      <c r="C15" s="212">
        <f>Agroforesterie!D53</f>
        <v>932.58000000000015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</row>
    <row r="16" spans="1:40" ht="15.75" x14ac:dyDescent="0.25">
      <c r="A16" s="126"/>
      <c r="B16" s="211" t="s">
        <v>62</v>
      </c>
      <c r="C16" s="212">
        <f>Agroforesterie!D54</f>
        <v>379.4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</row>
    <row r="17" spans="1:40" ht="15.75" x14ac:dyDescent="0.25">
      <c r="A17" s="126"/>
      <c r="B17" s="214" t="s">
        <v>236</v>
      </c>
      <c r="C17" s="212">
        <f>Agroforesterie!U50</f>
        <v>1171.2800000000002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</row>
    <row r="18" spans="1:40" x14ac:dyDescent="0.25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</row>
    <row r="19" spans="1:40" x14ac:dyDescent="0.25">
      <c r="A19" s="126"/>
      <c r="B19" s="210" t="s">
        <v>238</v>
      </c>
      <c r="C19" s="215">
        <f>SUM(C9+C17)</f>
        <v>5064.0300000000007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</row>
    <row r="20" spans="1:40" x14ac:dyDescent="0.25">
      <c r="A20" s="126"/>
      <c r="B20" s="210" t="s">
        <v>239</v>
      </c>
      <c r="C20" s="210">
        <f>C5+C13</f>
        <v>270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</row>
    <row r="21" spans="1:40" x14ac:dyDescent="0.25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</row>
    <row r="22" spans="1:40" x14ac:dyDescent="0.2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</row>
    <row r="23" spans="1:40" x14ac:dyDescent="0.25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</row>
    <row r="24" spans="1:40" x14ac:dyDescent="0.25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</row>
    <row r="25" spans="1:40" x14ac:dyDescent="0.25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</row>
    <row r="26" spans="1:40" x14ac:dyDescent="0.2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</row>
    <row r="27" spans="1:40" x14ac:dyDescent="0.2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</row>
    <row r="28" spans="1:40" x14ac:dyDescent="0.2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</row>
    <row r="29" spans="1:40" x14ac:dyDescent="0.2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</row>
    <row r="30" spans="1:40" x14ac:dyDescent="0.2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</row>
    <row r="31" spans="1:40" x14ac:dyDescent="0.25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</row>
    <row r="32" spans="1:40" x14ac:dyDescent="0.25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</row>
    <row r="33" spans="1:40" x14ac:dyDescent="0.25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</row>
    <row r="34" spans="1:40" x14ac:dyDescent="0.25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</row>
    <row r="35" spans="1:40" x14ac:dyDescent="0.25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</row>
    <row r="36" spans="1:40" x14ac:dyDescent="0.25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</row>
    <row r="37" spans="1:40" x14ac:dyDescent="0.25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</row>
    <row r="38" spans="1:40" x14ac:dyDescent="0.25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</row>
    <row r="39" spans="1:40" x14ac:dyDescent="0.25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</row>
    <row r="40" spans="1:40" x14ac:dyDescent="0.25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</row>
    <row r="41" spans="1:40" x14ac:dyDescent="0.25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</row>
    <row r="42" spans="1:40" x14ac:dyDescent="0.25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</row>
    <row r="43" spans="1:40" x14ac:dyDescent="0.25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</row>
    <row r="44" spans="1:40" x14ac:dyDescent="0.25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</row>
    <row r="45" spans="1:40" x14ac:dyDescent="0.25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</row>
    <row r="46" spans="1:40" x14ac:dyDescent="0.2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</row>
    <row r="47" spans="1:40" x14ac:dyDescent="0.25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</row>
    <row r="48" spans="1:40" x14ac:dyDescent="0.25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</row>
    <row r="49" spans="1:40" x14ac:dyDescent="0.2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</row>
    <row r="50" spans="1:40" x14ac:dyDescent="0.25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</row>
    <row r="51" spans="1:40" x14ac:dyDescent="0.25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</row>
    <row r="52" spans="1:40" x14ac:dyDescent="0.2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</row>
    <row r="53" spans="1:40" x14ac:dyDescent="0.25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</row>
    <row r="54" spans="1:40" x14ac:dyDescent="0.25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</row>
    <row r="55" spans="1:40" x14ac:dyDescent="0.2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</row>
    <row r="56" spans="1:40" x14ac:dyDescent="0.2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</row>
    <row r="57" spans="1:40" x14ac:dyDescent="0.25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</row>
    <row r="58" spans="1:40" x14ac:dyDescent="0.25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</row>
    <row r="59" spans="1:40" x14ac:dyDescent="0.2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</row>
    <row r="60" spans="1:40" x14ac:dyDescent="0.25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</row>
    <row r="61" spans="1:40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</row>
    <row r="62" spans="1:40" x14ac:dyDescent="0.2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</row>
    <row r="63" spans="1:40" x14ac:dyDescent="0.25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</row>
    <row r="64" spans="1:40" x14ac:dyDescent="0.25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</row>
    <row r="65" spans="1:40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</row>
    <row r="66" spans="1:40" x14ac:dyDescent="0.25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</row>
    <row r="67" spans="1:40" x14ac:dyDescent="0.2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</row>
    <row r="68" spans="1:40" x14ac:dyDescent="0.25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</row>
    <row r="69" spans="1:40" x14ac:dyDescent="0.25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</row>
    <row r="70" spans="1:40" x14ac:dyDescent="0.25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</row>
    <row r="71" spans="1:40" x14ac:dyDescent="0.25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</row>
    <row r="72" spans="1:40" x14ac:dyDescent="0.25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</row>
    <row r="73" spans="1:40" x14ac:dyDescent="0.25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</row>
    <row r="74" spans="1:40" x14ac:dyDescent="0.25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</row>
    <row r="75" spans="1:40" x14ac:dyDescent="0.25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</row>
    <row r="76" spans="1:40" x14ac:dyDescent="0.25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</row>
    <row r="77" spans="1:40" x14ac:dyDescent="0.25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</row>
    <row r="78" spans="1:40" x14ac:dyDescent="0.25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</row>
    <row r="79" spans="1:40" x14ac:dyDescent="0.25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</row>
    <row r="80" spans="1:40" x14ac:dyDescent="0.25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</row>
    <row r="81" spans="1:40" x14ac:dyDescent="0.25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</row>
    <row r="82" spans="1:40" x14ac:dyDescent="0.25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</row>
    <row r="83" spans="1:40" x14ac:dyDescent="0.25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</row>
    <row r="84" spans="1:40" x14ac:dyDescent="0.25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</row>
    <row r="85" spans="1:40" x14ac:dyDescent="0.25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</row>
    <row r="86" spans="1:40" x14ac:dyDescent="0.25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</row>
    <row r="87" spans="1:40" x14ac:dyDescent="0.25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</row>
    <row r="88" spans="1:40" x14ac:dyDescent="0.25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</row>
    <row r="89" spans="1:40" x14ac:dyDescent="0.25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</row>
    <row r="90" spans="1:40" x14ac:dyDescent="0.25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</row>
    <row r="91" spans="1:40" x14ac:dyDescent="0.25">
      <c r="A91" s="126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</row>
    <row r="92" spans="1:40" x14ac:dyDescent="0.25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</row>
    <row r="93" spans="1:40" x14ac:dyDescent="0.25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</row>
    <row r="94" spans="1:40" x14ac:dyDescent="0.2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</row>
    <row r="95" spans="1:40" x14ac:dyDescent="0.2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</row>
    <row r="96" spans="1:40" x14ac:dyDescent="0.2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</row>
    <row r="97" spans="1:40" x14ac:dyDescent="0.2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</row>
    <row r="98" spans="1:40" x14ac:dyDescent="0.2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</row>
    <row r="99" spans="1:40" x14ac:dyDescent="0.2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</row>
    <row r="100" spans="1:40" x14ac:dyDescent="0.2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</row>
    <row r="101" spans="1:40" x14ac:dyDescent="0.2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</row>
    <row r="102" spans="1:40" x14ac:dyDescent="0.25">
      <c r="A102" s="126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</row>
    <row r="103" spans="1:40" x14ac:dyDescent="0.25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</row>
    <row r="104" spans="1:40" x14ac:dyDescent="0.25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</row>
    <row r="105" spans="1:40" x14ac:dyDescent="0.25">
      <c r="A105" s="126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</row>
    <row r="106" spans="1:40" x14ac:dyDescent="0.25">
      <c r="A106" s="126"/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</row>
    <row r="107" spans="1:40" x14ac:dyDescent="0.25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</row>
    <row r="108" spans="1:40" x14ac:dyDescent="0.25">
      <c r="A108" s="126"/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</row>
    <row r="109" spans="1:40" x14ac:dyDescent="0.25">
      <c r="A109" s="126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</row>
    <row r="110" spans="1:40" x14ac:dyDescent="0.25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</row>
    <row r="111" spans="1:40" x14ac:dyDescent="0.25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</row>
    <row r="112" spans="1:40" x14ac:dyDescent="0.25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</row>
    <row r="113" spans="1:40" x14ac:dyDescent="0.25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</row>
    <row r="114" spans="1:40" x14ac:dyDescent="0.25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</row>
    <row r="115" spans="1:40" x14ac:dyDescent="0.25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</row>
    <row r="116" spans="1:40" x14ac:dyDescent="0.25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  <c r="AN116" s="126"/>
    </row>
    <row r="117" spans="1:40" x14ac:dyDescent="0.25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  <c r="AF117" s="126"/>
      <c r="AG117" s="126"/>
      <c r="AH117" s="126"/>
      <c r="AI117" s="126"/>
      <c r="AJ117" s="126"/>
      <c r="AK117" s="126"/>
      <c r="AL117" s="126"/>
      <c r="AM117" s="126"/>
      <c r="AN117" s="126"/>
    </row>
    <row r="118" spans="1:40" x14ac:dyDescent="0.25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H118" s="126"/>
      <c r="AI118" s="126"/>
      <c r="AJ118" s="126"/>
      <c r="AK118" s="126"/>
      <c r="AL118" s="126"/>
      <c r="AM118" s="126"/>
      <c r="AN118" s="126"/>
    </row>
    <row r="119" spans="1:40" x14ac:dyDescent="0.25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26"/>
    </row>
    <row r="120" spans="1:40" x14ac:dyDescent="0.25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  <c r="AN120" s="126"/>
    </row>
    <row r="121" spans="1:40" x14ac:dyDescent="0.25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</row>
    <row r="122" spans="1:40" x14ac:dyDescent="0.25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</row>
    <row r="123" spans="1:40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</row>
    <row r="124" spans="1:40" x14ac:dyDescent="0.25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</row>
    <row r="125" spans="1:40" x14ac:dyDescent="0.25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</row>
  </sheetData>
  <mergeCells count="2">
    <mergeCell ref="B2:C2"/>
    <mergeCell ref="B12:C1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57</vt:i4>
      </vt:variant>
    </vt:vector>
  </HeadingPairs>
  <TitlesOfParts>
    <vt:vector size="61" baseType="lpstr">
      <vt:lpstr>Haies</vt:lpstr>
      <vt:lpstr>Agroforesterie</vt:lpstr>
      <vt:lpstr>Barême</vt:lpstr>
      <vt:lpstr>Récapitulatif</vt:lpstr>
      <vt:lpstr>agrarbu</vt:lpstr>
      <vt:lpstr>agrarbuvl</vt:lpstr>
      <vt:lpstr>agrdom</vt:lpstr>
      <vt:lpstr>agrent</vt:lpstr>
      <vt:lpstr>agrfor</vt:lpstr>
      <vt:lpstr>agrfru</vt:lpstr>
      <vt:lpstr>agrmfr</vt:lpstr>
      <vt:lpstr>agroplt</vt:lpstr>
      <vt:lpstr>agrosol</vt:lpstr>
      <vt:lpstr>agrpaill</vt:lpstr>
      <vt:lpstr>agrper</vt:lpstr>
      <vt:lpstr>agrplss</vt:lpstr>
      <vt:lpstr>agrpopaill</vt:lpstr>
      <vt:lpstr>agrposedom</vt:lpstr>
      <vt:lpstr>agrposegg</vt:lpstr>
      <vt:lpstr>agrprotgg</vt:lpstr>
      <vt:lpstr>agrtrico</vt:lpstr>
      <vt:lpstr>agrtricopep</vt:lpstr>
      <vt:lpstr>agrvl</vt:lpstr>
      <vt:lpstr>barb</vt:lpstr>
      <vt:lpstr>ben1r</vt:lpstr>
      <vt:lpstr>ben2r</vt:lpstr>
      <vt:lpstr>elec</vt:lpstr>
      <vt:lpstr>ent1r</vt:lpstr>
      <vt:lpstr>ent2r</vt:lpstr>
      <vt:lpstr>miseplant1r</vt:lpstr>
      <vt:lpstr>miseplant2r</vt:lpstr>
      <vt:lpstr>paill1r</vt:lpstr>
      <vt:lpstr>paill2r</vt:lpstr>
      <vt:lpstr>plant1r</vt:lpstr>
      <vt:lpstr>plant2r</vt:lpstr>
      <vt:lpstr>plantmfr1r</vt:lpstr>
      <vt:lpstr>plantmfr2r</vt:lpstr>
      <vt:lpstr>plantvl1r</vt:lpstr>
      <vt:lpstr>plantvl2r</vt:lpstr>
      <vt:lpstr>posegg1r</vt:lpstr>
      <vt:lpstr>posegg2r</vt:lpstr>
      <vt:lpstr>posepaill1r</vt:lpstr>
      <vt:lpstr>posepaill2r</vt:lpstr>
      <vt:lpstr>posepg1r</vt:lpstr>
      <vt:lpstr>posepg2r</vt:lpstr>
      <vt:lpstr>prep1r</vt:lpstr>
      <vt:lpstr>prep2r</vt:lpstr>
      <vt:lpstr>protgg1r</vt:lpstr>
      <vt:lpstr>protgg2r</vt:lpstr>
      <vt:lpstr>protpg1r</vt:lpstr>
      <vt:lpstr>protpg2r</vt:lpstr>
      <vt:lpstr>taille1r</vt:lpstr>
      <vt:lpstr>taille2r</vt:lpstr>
      <vt:lpstr>talus</vt:lpstr>
      <vt:lpstr>tric1r</vt:lpstr>
      <vt:lpstr>tric2r</vt:lpstr>
      <vt:lpstr>tricpep1r</vt:lpstr>
      <vt:lpstr>tricpep2r</vt:lpstr>
      <vt:lpstr>Agroforesterie!Zone_d_impression</vt:lpstr>
      <vt:lpstr>Haies!Zone_d_impression</vt:lpstr>
      <vt:lpstr>Récapitulatif!Zone_d_impression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Emile DELACROIX</dc:creator>
  <dc:description/>
  <cp:lastModifiedBy>Valentin MERONVILLE</cp:lastModifiedBy>
  <cp:revision>10</cp:revision>
  <cp:lastPrinted>2024-02-15T10:24:39Z</cp:lastPrinted>
  <dcterms:created xsi:type="dcterms:W3CDTF">2024-01-18T08:18:00Z</dcterms:created>
  <dcterms:modified xsi:type="dcterms:W3CDTF">2024-09-10T14:19:50Z</dcterms:modified>
  <dc:language>fr-FR</dc:language>
</cp:coreProperties>
</file>